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計算_UTL\"/>
    </mc:Choice>
  </mc:AlternateContent>
  <xr:revisionPtr revIDLastSave="0" documentId="13_ncr:1_{80255F53-92C9-4AB6-B289-196B7826FB12}" xr6:coauthVersionLast="47" xr6:coauthVersionMax="47" xr10:uidLastSave="{00000000-0000-0000-0000-000000000000}"/>
  <bookViews>
    <workbookView xWindow="3350" yWindow="230" windowWidth="14320" windowHeight="10210" xr2:uid="{00000000-000D-0000-FFFF-FFFF00000000}"/>
  </bookViews>
  <sheets>
    <sheet name="計算" sheetId="1" r:id="rId1"/>
    <sheet name="長岡係数" sheetId="2" r:id="rId2"/>
    <sheet name="Sheet1" sheetId="4" r:id="rId3"/>
    <sheet name="Sheet2" sheetId="5" r:id="rId4"/>
    <sheet name="T表" sheetId="3" r:id="rId5"/>
  </sheets>
  <calcPr calcId="191029"/>
</workbook>
</file>

<file path=xl/calcChain.xml><?xml version="1.0" encoding="utf-8"?>
<calcChain xmlns="http://schemas.openxmlformats.org/spreadsheetml/2006/main">
  <c r="B17" i="1" l="1"/>
  <c r="B12" i="1"/>
  <c r="B9" i="1"/>
  <c r="B14" i="1" s="1"/>
  <c r="B19" i="1" s="1"/>
  <c r="E21" i="1"/>
  <c r="E2" i="1"/>
  <c r="E4" i="1"/>
  <c r="E3" i="1"/>
  <c r="B8" i="1"/>
  <c r="E8" i="1" s="1"/>
  <c r="F38" i="1"/>
  <c r="E7" i="1"/>
  <c r="B6" i="1"/>
  <c r="E6" i="1" s="1"/>
  <c r="B5" i="1"/>
  <c r="B13" i="1" l="1"/>
  <c r="B18" i="1" s="1"/>
  <c r="E26" i="1" s="1"/>
  <c r="B11" i="1"/>
  <c r="B16" i="1" s="1"/>
  <c r="E9" i="1"/>
  <c r="E27" i="1" s="1"/>
  <c r="F45" i="1" s="1"/>
  <c r="F46" i="1" s="1"/>
  <c r="E5" i="1"/>
  <c r="B27" i="1" l="1"/>
  <c r="B36" i="1"/>
  <c r="E28" i="1"/>
  <c r="B26" i="1"/>
  <c r="F43" i="1"/>
  <c r="E25" i="1"/>
  <c r="B25" i="1" s="1"/>
  <c r="B41" i="1" s="1"/>
  <c r="B28" i="1" l="1"/>
  <c r="F44" i="1"/>
  <c r="B44" i="1" s="1"/>
  <c r="E24" i="1"/>
  <c r="B24" i="1" s="1"/>
  <c r="F41" i="1"/>
  <c r="B33" i="1"/>
  <c r="B35" i="1" s="1"/>
  <c r="F42" i="1" l="1"/>
  <c r="B42" i="1" s="1"/>
  <c r="G44" i="1"/>
  <c r="B32" i="1"/>
  <c r="B43" i="1" s="1"/>
  <c r="B39" i="1"/>
  <c r="F39" i="1"/>
  <c r="F40" i="1" l="1"/>
  <c r="G42" i="1"/>
  <c r="B34" i="1"/>
  <c r="B45" i="1" s="1"/>
  <c r="B40" i="1" l="1"/>
  <c r="G40" i="1"/>
  <c r="G46" i="1" l="1"/>
  <c r="B46" i="1"/>
</calcChain>
</file>

<file path=xl/sharedStrings.xml><?xml version="1.0" encoding="utf-8"?>
<sst xmlns="http://schemas.openxmlformats.org/spreadsheetml/2006/main" count="137" uniqueCount="81">
  <si>
    <t>mm</t>
  </si>
  <si>
    <t>2a=</t>
  </si>
  <si>
    <t>巻数</t>
  </si>
  <si>
    <t>T</t>
  </si>
  <si>
    <t>D=</t>
  </si>
  <si>
    <t>b=</t>
  </si>
  <si>
    <t>2a/b（密巻）</t>
  </si>
  <si>
    <t>長岡係数（密）</t>
  </si>
  <si>
    <t>k=</t>
  </si>
  <si>
    <t>長岡係数（疎）</t>
  </si>
  <si>
    <t>透磁率(真空)</t>
  </si>
  <si>
    <t>Tm/A</t>
  </si>
  <si>
    <t>μ0=</t>
  </si>
  <si>
    <t>透磁率(空気)</t>
  </si>
  <si>
    <t>μs=</t>
  </si>
  <si>
    <t>L=（密着）</t>
  </si>
  <si>
    <t>μH</t>
  </si>
  <si>
    <t>L=（疎巻）</t>
  </si>
  <si>
    <t>pF</t>
  </si>
  <si>
    <t>C=</t>
  </si>
  <si>
    <t>推定周波数（密）</t>
  </si>
  <si>
    <t>MHz</t>
  </si>
  <si>
    <t>f=</t>
  </si>
  <si>
    <t>推定周波数（疎）</t>
  </si>
  <si>
    <t>必要長</t>
  </si>
  <si>
    <t>m</t>
  </si>
  <si>
    <t>全長</t>
  </si>
  <si>
    <t>周波数</t>
  </si>
  <si>
    <t>コイル（密）</t>
  </si>
  <si>
    <t>コンデンサ（密）</t>
  </si>
  <si>
    <t>コイル（疎）</t>
  </si>
  <si>
    <t>コンデンサ（疎）</t>
  </si>
  <si>
    <t>L=</t>
  </si>
  <si>
    <t>長岡係数</t>
  </si>
  <si>
    <t>2a/b</t>
  </si>
  <si>
    <t>K</t>
  </si>
  <si>
    <t>5 PF</t>
  </si>
  <si>
    <t>D</t>
  </si>
  <si>
    <t>f</t>
  </si>
  <si>
    <t>ｋ　（長岡係数）　　　　　　＝０．７88526 （２ａ／ｂ＝０．６０の時）</t>
  </si>
  <si>
    <r>
      <rPr>
        <sz val="12"/>
        <rFont val="Times New Roman"/>
        <family val="1"/>
        <charset val="134"/>
      </rPr>
      <t xml:space="preserve">μ </t>
    </r>
    <r>
      <rPr>
        <vertAlign val="subscript"/>
        <sz val="12"/>
        <rFont val="Times New Roman"/>
        <family val="1"/>
        <charset val="134"/>
      </rPr>
      <t>0</t>
    </r>
    <r>
      <rPr>
        <sz val="12"/>
        <rFont val="ＭＳ Ｐゴシック"/>
        <family val="3"/>
        <charset val="128"/>
      </rPr>
      <t>　（真空の透磁率）　　＝４</t>
    </r>
    <r>
      <rPr>
        <sz val="12"/>
        <rFont val="Times New Roman"/>
        <family val="1"/>
        <charset val="134"/>
      </rPr>
      <t>π×</t>
    </r>
    <r>
      <rPr>
        <sz val="12"/>
        <rFont val="ＭＳ Ｐゴシック"/>
        <family val="3"/>
        <charset val="128"/>
      </rPr>
      <t>１０</t>
    </r>
    <r>
      <rPr>
        <sz val="12"/>
        <rFont val="Times New Roman"/>
        <family val="1"/>
        <charset val="134"/>
      </rPr>
      <t>-7</t>
    </r>
    <r>
      <rPr>
        <sz val="12"/>
        <rFont val="ＭＳ Ｐゴシック"/>
        <family val="3"/>
        <charset val="128"/>
      </rPr>
      <t>（Ｔ・ｍ／Ａ）</t>
    </r>
  </si>
  <si>
    <t>ａ　（コイルの半径）　　　　＝０．０３　（ｍ）</t>
  </si>
  <si>
    <t>ｂ　（コイルの長さ）　　　　＝０．１０　（ｍ）</t>
  </si>
  <si>
    <t>ｎ　（コイルの巻き数）　　　＝　１００　（回）</t>
  </si>
  <si>
    <r>
      <rPr>
        <sz val="12"/>
        <rFont val="ＭＳ Ｐゴシック"/>
        <family val="3"/>
        <charset val="128"/>
      </rPr>
      <t>Ｌ（インダクタンス）＝ｋ</t>
    </r>
    <r>
      <rPr>
        <sz val="12"/>
        <rFont val="Times New Roman"/>
        <family val="1"/>
        <charset val="134"/>
      </rPr>
      <t xml:space="preserve">×μ </t>
    </r>
    <r>
      <rPr>
        <vertAlign val="subscript"/>
        <sz val="12"/>
        <rFont val="Times New Roman"/>
        <family val="1"/>
        <charset val="134"/>
      </rPr>
      <t>0</t>
    </r>
    <r>
      <rPr>
        <sz val="12"/>
        <rFont val="Times New Roman"/>
        <family val="1"/>
        <charset val="134"/>
      </rPr>
      <t>×π×</t>
    </r>
    <r>
      <rPr>
        <sz val="12"/>
        <rFont val="ＭＳ Ｐゴシック"/>
        <family val="3"/>
        <charset val="128"/>
      </rPr>
      <t>ａ</t>
    </r>
    <r>
      <rPr>
        <sz val="10"/>
        <rFont val="Times New Roman"/>
        <family val="1"/>
        <charset val="134"/>
      </rPr>
      <t xml:space="preserve"> </t>
    </r>
    <r>
      <rPr>
        <vertAlign val="superscript"/>
        <sz val="10"/>
        <rFont val="Times New Roman"/>
        <family val="1"/>
        <charset val="134"/>
      </rPr>
      <t>2</t>
    </r>
    <r>
      <rPr>
        <sz val="12"/>
        <rFont val="Times New Roman"/>
        <family val="1"/>
        <charset val="134"/>
      </rPr>
      <t>×</t>
    </r>
    <r>
      <rPr>
        <sz val="12"/>
        <rFont val="ＭＳ Ｐゴシック"/>
        <family val="3"/>
        <charset val="128"/>
      </rPr>
      <t>ｎ</t>
    </r>
    <r>
      <rPr>
        <sz val="12"/>
        <rFont val="Times New Roman"/>
        <family val="1"/>
        <charset val="134"/>
      </rPr>
      <t xml:space="preserve"> </t>
    </r>
    <r>
      <rPr>
        <vertAlign val="superscript"/>
        <sz val="10"/>
        <rFont val="Times New Roman"/>
        <family val="1"/>
        <charset val="134"/>
      </rPr>
      <t>2</t>
    </r>
    <r>
      <rPr>
        <sz val="12"/>
        <rFont val="ＭＳ Ｐゴシック"/>
        <family val="3"/>
        <charset val="128"/>
      </rPr>
      <t>／ｂ</t>
    </r>
  </si>
  <si>
    <t>＝　０．０００２８０　（Ｈ）</t>
  </si>
  <si>
    <t>μs=1</t>
  </si>
  <si>
    <t>=280μH</t>
  </si>
  <si>
    <t>n=</t>
  </si>
  <si>
    <t>2a/b（疎巻)</t>
  </si>
  <si>
    <t>4πｘ10^-7</t>
  </si>
  <si>
    <t>L=</t>
    <phoneticPr fontId="29"/>
  </si>
  <si>
    <t>同調容量</t>
    <rPh sb="0" eb="2">
      <t>ドウチョウ</t>
    </rPh>
    <phoneticPr fontId="29"/>
  </si>
  <si>
    <t>ｍ</t>
    <phoneticPr fontId="29"/>
  </si>
  <si>
    <t>H</t>
    <phoneticPr fontId="29"/>
  </si>
  <si>
    <t>a=</t>
    <phoneticPr fontId="29"/>
  </si>
  <si>
    <t>直径（シリンダ）2a</t>
    <phoneticPr fontId="29"/>
  </si>
  <si>
    <t>線径（外径）φ</t>
    <phoneticPr fontId="29"/>
  </si>
  <si>
    <t>コイル長（密巻）b</t>
    <phoneticPr fontId="29"/>
  </si>
  <si>
    <t>コイル長（疎巻）b</t>
    <phoneticPr fontId="29"/>
  </si>
  <si>
    <t>コイル長（ゲジゲジ）b</t>
    <phoneticPr fontId="29"/>
  </si>
  <si>
    <t>コイル径　2a+φ</t>
    <phoneticPr fontId="29"/>
  </si>
  <si>
    <t>　青色のところのみ入力　赤色部が結果</t>
    <rPh sb="1" eb="3">
      <t>アオイロ</t>
    </rPh>
    <rPh sb="9" eb="11">
      <t>ニュウリョク</t>
    </rPh>
    <rPh sb="12" eb="14">
      <t>アカイロ</t>
    </rPh>
    <rPh sb="14" eb="15">
      <t>ブ</t>
    </rPh>
    <rPh sb="16" eb="18">
      <t>ケッカ</t>
    </rPh>
    <phoneticPr fontId="29"/>
  </si>
  <si>
    <t>m</t>
    <phoneticPr fontId="29"/>
  </si>
  <si>
    <t>L=（必要長さ）</t>
    <rPh sb="3" eb="6">
      <t>ヒツヨウナガ</t>
    </rPh>
    <phoneticPr fontId="29"/>
  </si>
  <si>
    <t>ピッチ3</t>
    <phoneticPr fontId="29"/>
  </si>
  <si>
    <t>ピッチ4</t>
    <phoneticPr fontId="29"/>
  </si>
  <si>
    <t>長岡係数（P4）</t>
    <phoneticPr fontId="29"/>
  </si>
  <si>
    <t>長岡係数（P3）</t>
    <phoneticPr fontId="29"/>
  </si>
  <si>
    <t>2a/b（P4)</t>
    <phoneticPr fontId="29"/>
  </si>
  <si>
    <t>2a/b（P3)</t>
    <phoneticPr fontId="29"/>
  </si>
  <si>
    <t>L=（P4）</t>
    <phoneticPr fontId="29"/>
  </si>
  <si>
    <t>L=（P3）</t>
    <phoneticPr fontId="29"/>
  </si>
  <si>
    <t>推定周波数（P4）</t>
    <phoneticPr fontId="29"/>
  </si>
  <si>
    <t>推定周波数（P3）</t>
    <phoneticPr fontId="29"/>
  </si>
  <si>
    <t>コイル（P4）</t>
    <phoneticPr fontId="29"/>
  </si>
  <si>
    <t>コンデンサ（P4）</t>
    <phoneticPr fontId="29"/>
  </si>
  <si>
    <t>コイル（P3）</t>
    <phoneticPr fontId="29"/>
  </si>
  <si>
    <t>コンデンサ（P3）</t>
    <phoneticPr fontId="29"/>
  </si>
  <si>
    <t>無限長</t>
    <rPh sb="0" eb="2">
      <t>ムゲン</t>
    </rPh>
    <rPh sb="2" eb="3">
      <t>チョウ</t>
    </rPh>
    <phoneticPr fontId="29"/>
  </si>
  <si>
    <t>L=(ｋ *μ0 *μs * π *  ａ^2 *  n^2)/b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</si>
</sst>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"/>
    <numFmt numFmtId="177" formatCode="0.0_ "/>
    <numFmt numFmtId="178" formatCode="0.000E+00"/>
    <numFmt numFmtId="179" formatCode="0.00_);[Red]\(0.00\)"/>
    <numFmt numFmtId="180" formatCode="0.000_ "/>
    <numFmt numFmtId="181" formatCode="0.00_ "/>
    <numFmt numFmtId="182" formatCode="0_ "/>
    <numFmt numFmtId="183" formatCode="0.000_);[Red]\(0.000\)"/>
  </numFmts>
  <fonts count="37" x14ac:knownFonts="1">
    <font>
      <sz val="12"/>
      <name val="Times New Roman"/>
      <family val="1"/>
      <charset val="134"/>
    </font>
    <font>
      <b/>
      <sz val="12"/>
      <name val="Times New Roman"/>
      <family val="1"/>
      <charset val="134"/>
    </font>
    <font>
      <sz val="12"/>
      <name val="ＭＳ Ｐゴシック"/>
      <family val="1"/>
      <charset val="134"/>
    </font>
    <font>
      <sz val="12"/>
      <name val="Times New Roman"/>
      <family val="22"/>
    </font>
    <font>
      <sz val="11"/>
      <name val="ＭＳ Ｐゴシック"/>
      <charset val="134"/>
    </font>
    <font>
      <sz val="12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vertAlign val="subscript"/>
      <sz val="12"/>
      <name val="Times New Roman"/>
      <family val="1"/>
      <charset val="134"/>
    </font>
    <font>
      <sz val="10"/>
      <name val="Times New Roman"/>
      <family val="1"/>
      <charset val="134"/>
    </font>
    <font>
      <vertAlign val="superscript"/>
      <sz val="10"/>
      <name val="Times New Roman"/>
      <family val="1"/>
      <charset val="134"/>
    </font>
    <font>
      <sz val="12"/>
      <name val="Times New Roman"/>
      <family val="1"/>
      <charset val="134"/>
    </font>
    <font>
      <sz val="12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6"/>
      <name val="ＭＳ Ｐ明朝"/>
      <family val="1"/>
      <charset val="128"/>
    </font>
    <font>
      <sz val="12"/>
      <color rgb="FFFF0000"/>
      <name val="Times New Roman"/>
      <family val="22"/>
    </font>
    <font>
      <sz val="11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ＭＳ Ｐゴシック"/>
      <family val="22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10" borderId="21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16" applyNumberFormat="0" applyAlignment="0" applyProtection="0">
      <alignment vertical="center"/>
    </xf>
    <xf numFmtId="0" fontId="14" fillId="11" borderId="1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3" fillId="10" borderId="1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>
      <alignment vertical="center"/>
    </xf>
  </cellStyleXfs>
  <cellXfs count="89">
    <xf numFmtId="0" fontId="0" fillId="0" borderId="0" xfId="0">
      <alignment vertical="center"/>
    </xf>
    <xf numFmtId="0" fontId="26" fillId="0" borderId="0" xfId="42">
      <alignment vertical="center"/>
    </xf>
    <xf numFmtId="0" fontId="1" fillId="0" borderId="0" xfId="42" applyFont="1">
      <alignment vertical="center"/>
    </xf>
    <xf numFmtId="0" fontId="26" fillId="0" borderId="0" xfId="42" applyAlignment="1">
      <alignment horizontal="center" vertical="center"/>
    </xf>
    <xf numFmtId="0" fontId="26" fillId="0" borderId="1" xfId="42" applyBorder="1" applyAlignment="1">
      <alignment horizontal="right" vertical="center"/>
    </xf>
    <xf numFmtId="0" fontId="26" fillId="0" borderId="1" xfId="42" applyBorder="1" applyAlignment="1">
      <alignment horizontal="center" vertical="center"/>
    </xf>
    <xf numFmtId="1" fontId="26" fillId="1" borderId="1" xfId="42" applyNumberFormat="1" applyFill="1" applyBorder="1" applyAlignment="1">
      <alignment horizontal="center" vertical="center"/>
    </xf>
    <xf numFmtId="0" fontId="26" fillId="1" borderId="1" xfId="42" applyFill="1" applyBorder="1" applyAlignment="1">
      <alignment horizontal="center" vertical="center"/>
    </xf>
    <xf numFmtId="0" fontId="26" fillId="0" borderId="1" xfId="42" applyBorder="1">
      <alignment vertical="center"/>
    </xf>
    <xf numFmtId="0" fontId="26" fillId="0" borderId="0" xfId="42" applyAlignment="1">
      <alignment horizontal="right" vertical="center"/>
    </xf>
    <xf numFmtId="0" fontId="26" fillId="0" borderId="0" xfId="42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42" quotePrefix="1">
      <alignment vertical="center"/>
    </xf>
    <xf numFmtId="0" fontId="27" fillId="0" borderId="4" xfId="42" applyFont="1" applyBorder="1">
      <alignment vertical="center"/>
    </xf>
    <xf numFmtId="0" fontId="27" fillId="0" borderId="0" xfId="42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7" xfId="42" applyFont="1" applyBorder="1">
      <alignment vertical="center"/>
    </xf>
    <xf numFmtId="0" fontId="27" fillId="2" borderId="0" xfId="42" applyFont="1" applyFill="1" applyAlignment="1">
      <alignment horizontal="center" vertical="center"/>
    </xf>
    <xf numFmtId="0" fontId="27" fillId="0" borderId="12" xfId="42" applyFont="1" applyBorder="1">
      <alignment vertical="center"/>
    </xf>
    <xf numFmtId="2" fontId="27" fillId="0" borderId="0" xfId="42" applyNumberFormat="1" applyFont="1" applyAlignment="1">
      <alignment horizontal="center" vertical="center"/>
    </xf>
    <xf numFmtId="0" fontId="27" fillId="0" borderId="0" xfId="42" applyFont="1">
      <alignment vertical="center"/>
    </xf>
    <xf numFmtId="178" fontId="27" fillId="0" borderId="0" xfId="42" applyNumberFormat="1" applyFont="1" applyAlignment="1">
      <alignment horizontal="center" vertical="center"/>
    </xf>
    <xf numFmtId="0" fontId="27" fillId="3" borderId="0" xfId="42" applyFont="1" applyFill="1" applyAlignment="1">
      <alignment horizontal="center" vertical="center"/>
    </xf>
    <xf numFmtId="0" fontId="27" fillId="0" borderId="0" xfId="42" applyFont="1" applyAlignment="1">
      <alignment horizontal="right" vertical="center"/>
    </xf>
    <xf numFmtId="0" fontId="27" fillId="4" borderId="6" xfId="42" applyFont="1" applyFill="1" applyBorder="1" applyAlignment="1">
      <alignment horizontal="center" vertical="center"/>
    </xf>
    <xf numFmtId="2" fontId="27" fillId="0" borderId="3" xfId="42" applyNumberFormat="1" applyFont="1" applyBorder="1" applyAlignment="1">
      <alignment horizontal="center" vertical="center"/>
    </xf>
    <xf numFmtId="0" fontId="27" fillId="0" borderId="0" xfId="42" quotePrefix="1" applyFont="1">
      <alignment vertical="center"/>
    </xf>
    <xf numFmtId="179" fontId="3" fillId="0" borderId="0" xfId="0" applyNumberFormat="1" applyFont="1" applyAlignment="1">
      <alignment horizontal="center" vertical="center"/>
    </xf>
    <xf numFmtId="0" fontId="31" fillId="0" borderId="2" xfId="42" applyFont="1" applyBorder="1">
      <alignment vertical="center"/>
    </xf>
    <xf numFmtId="0" fontId="31" fillId="0" borderId="4" xfId="42" applyFont="1" applyBorder="1">
      <alignment vertical="center"/>
    </xf>
    <xf numFmtId="0" fontId="31" fillId="0" borderId="0" xfId="42" applyFont="1" applyAlignment="1">
      <alignment horizontal="center" vertical="center"/>
    </xf>
    <xf numFmtId="177" fontId="31" fillId="2" borderId="3" xfId="42" applyNumberFormat="1" applyFont="1" applyFill="1" applyBorder="1" applyAlignment="1">
      <alignment horizontal="center" vertical="center"/>
    </xf>
    <xf numFmtId="0" fontId="31" fillId="0" borderId="5" xfId="42" applyFont="1" applyBorder="1">
      <alignment vertical="center"/>
    </xf>
    <xf numFmtId="0" fontId="31" fillId="2" borderId="6" xfId="42" applyFont="1" applyFill="1" applyBorder="1" applyAlignment="1">
      <alignment horizontal="center" vertical="center"/>
    </xf>
    <xf numFmtId="0" fontId="31" fillId="0" borderId="7" xfId="42" applyFont="1" applyBorder="1">
      <alignment vertical="center"/>
    </xf>
    <xf numFmtId="0" fontId="31" fillId="2" borderId="0" xfId="42" applyFont="1" applyFill="1" applyAlignment="1">
      <alignment horizontal="center" vertical="center"/>
    </xf>
    <xf numFmtId="0" fontId="31" fillId="0" borderId="9" xfId="42" applyFont="1" applyBorder="1">
      <alignment vertical="center"/>
    </xf>
    <xf numFmtId="0" fontId="31" fillId="0" borderId="6" xfId="42" applyFont="1" applyBorder="1" applyAlignment="1">
      <alignment horizontal="center" vertical="center"/>
    </xf>
    <xf numFmtId="0" fontId="31" fillId="0" borderId="10" xfId="42" applyFont="1" applyBorder="1" applyAlignment="1">
      <alignment vertical="center" shrinkToFit="1"/>
    </xf>
    <xf numFmtId="0" fontId="31" fillId="0" borderId="11" xfId="42" applyFont="1" applyBorder="1" applyAlignment="1">
      <alignment horizontal="center" vertical="center"/>
    </xf>
    <xf numFmtId="0" fontId="31" fillId="0" borderId="12" xfId="42" applyFont="1" applyBorder="1">
      <alignment vertical="center"/>
    </xf>
    <xf numFmtId="0" fontId="31" fillId="2" borderId="11" xfId="42" applyFont="1" applyFill="1" applyBorder="1" applyAlignment="1">
      <alignment horizontal="center" vertical="center"/>
    </xf>
    <xf numFmtId="0" fontId="31" fillId="0" borderId="0" xfId="42" quotePrefix="1" applyFont="1" applyAlignment="1">
      <alignment horizontal="center" vertical="center"/>
    </xf>
    <xf numFmtId="2" fontId="31" fillId="0" borderId="0" xfId="42" applyNumberFormat="1" applyFont="1" applyAlignment="1">
      <alignment horizontal="center" vertical="center"/>
    </xf>
    <xf numFmtId="0" fontId="31" fillId="0" borderId="0" xfId="42" applyFont="1">
      <alignment vertical="center"/>
    </xf>
    <xf numFmtId="0" fontId="31" fillId="0" borderId="0" xfId="0" applyFont="1">
      <alignment vertical="center"/>
    </xf>
    <xf numFmtId="178" fontId="31" fillId="0" borderId="0" xfId="42" applyNumberFormat="1" applyFont="1" applyAlignment="1">
      <alignment horizontal="center" vertical="center" shrinkToFit="1"/>
    </xf>
    <xf numFmtId="178" fontId="31" fillId="0" borderId="0" xfId="42" applyNumberFormat="1" applyFont="1" applyAlignment="1">
      <alignment horizontal="center" vertical="center"/>
    </xf>
    <xf numFmtId="2" fontId="28" fillId="0" borderId="0" xfId="42" applyNumberFormat="1" applyFont="1" applyAlignment="1">
      <alignment horizontal="center" vertical="center"/>
    </xf>
    <xf numFmtId="0" fontId="28" fillId="0" borderId="0" xfId="42" applyFont="1">
      <alignment vertical="center"/>
    </xf>
    <xf numFmtId="0" fontId="27" fillId="0" borderId="2" xfId="42" applyFont="1" applyBorder="1" applyAlignment="1">
      <alignment horizontal="center" vertical="center" shrinkToFit="1"/>
    </xf>
    <xf numFmtId="0" fontId="27" fillId="0" borderId="10" xfId="42" applyFont="1" applyBorder="1" applyAlignment="1">
      <alignment horizontal="center" vertical="center" shrinkToFit="1"/>
    </xf>
    <xf numFmtId="2" fontId="27" fillId="0" borderId="0" xfId="42" applyNumberFormat="1" applyFont="1" applyAlignment="1">
      <alignment horizontal="center" vertical="center" shrinkToFit="1"/>
    </xf>
    <xf numFmtId="0" fontId="27" fillId="0" borderId="5" xfId="42" applyFont="1" applyBorder="1" applyAlignment="1">
      <alignment horizontal="center" vertical="center" shrinkToFit="1"/>
    </xf>
    <xf numFmtId="0" fontId="31" fillId="0" borderId="0" xfId="42" quotePrefix="1" applyFont="1" applyAlignment="1">
      <alignment horizontal="left" vertical="center"/>
    </xf>
    <xf numFmtId="0" fontId="31" fillId="0" borderId="0" xfId="42" applyFont="1" applyAlignment="1">
      <alignment vertical="center" shrinkToFit="1"/>
    </xf>
    <xf numFmtId="0" fontId="31" fillId="0" borderId="0" xfId="42" applyFont="1" applyAlignment="1">
      <alignment horizontal="center" vertical="center" shrinkToFit="1"/>
    </xf>
    <xf numFmtId="0" fontId="33" fillId="0" borderId="0" xfId="42" applyFont="1" applyAlignment="1">
      <alignment horizontal="center" vertical="center"/>
    </xf>
    <xf numFmtId="0" fontId="34" fillId="0" borderId="0" xfId="0" applyFont="1">
      <alignment vertical="center"/>
    </xf>
    <xf numFmtId="0" fontId="35" fillId="0" borderId="5" xfId="42" applyFont="1" applyBorder="1" applyAlignment="1">
      <alignment vertical="center" shrinkToFit="1"/>
    </xf>
    <xf numFmtId="0" fontId="31" fillId="19" borderId="0" xfId="42" applyFont="1" applyFill="1" applyAlignment="1">
      <alignment horizontal="center" vertical="center"/>
    </xf>
    <xf numFmtId="0" fontId="27" fillId="19" borderId="0" xfId="0" applyFont="1" applyFill="1">
      <alignment vertical="center"/>
    </xf>
    <xf numFmtId="2" fontId="32" fillId="20" borderId="2" xfId="42" applyNumberFormat="1" applyFont="1" applyFill="1" applyBorder="1" applyAlignment="1">
      <alignment horizontal="center" vertical="center"/>
    </xf>
    <xf numFmtId="181" fontId="28" fillId="20" borderId="6" xfId="42" applyNumberFormat="1" applyFont="1" applyFill="1" applyBorder="1" applyAlignment="1">
      <alignment horizontal="center" vertical="center"/>
    </xf>
    <xf numFmtId="0" fontId="32" fillId="20" borderId="4" xfId="42" applyFont="1" applyFill="1" applyBorder="1">
      <alignment vertical="center"/>
    </xf>
    <xf numFmtId="2" fontId="28" fillId="20" borderId="5" xfId="42" applyNumberFormat="1" applyFont="1" applyFill="1" applyBorder="1" applyAlignment="1">
      <alignment horizontal="center" vertical="center"/>
    </xf>
    <xf numFmtId="0" fontId="28" fillId="20" borderId="7" xfId="42" applyFont="1" applyFill="1" applyBorder="1">
      <alignment vertical="center"/>
    </xf>
    <xf numFmtId="0" fontId="31" fillId="0" borderId="10" xfId="42" applyFont="1" applyBorder="1">
      <alignment vertical="center"/>
    </xf>
    <xf numFmtId="178" fontId="27" fillId="0" borderId="0" xfId="0" applyNumberFormat="1" applyFont="1">
      <alignment vertical="center"/>
    </xf>
    <xf numFmtId="182" fontId="28" fillId="20" borderId="11" xfId="42" applyNumberFormat="1" applyFont="1" applyFill="1" applyBorder="1" applyAlignment="1">
      <alignment horizontal="center" vertical="center"/>
    </xf>
    <xf numFmtId="176" fontId="27" fillId="20" borderId="0" xfId="42" applyNumberFormat="1" applyFont="1" applyFill="1" applyAlignment="1">
      <alignment horizontal="center" vertical="center"/>
    </xf>
    <xf numFmtId="2" fontId="32" fillId="20" borderId="5" xfId="42" applyNumberFormat="1" applyFont="1" applyFill="1" applyBorder="1" applyAlignment="1">
      <alignment horizontal="center" vertical="center"/>
    </xf>
    <xf numFmtId="0" fontId="32" fillId="20" borderId="7" xfId="42" applyFont="1" applyFill="1" applyBorder="1">
      <alignment vertical="center"/>
    </xf>
    <xf numFmtId="0" fontId="31" fillId="0" borderId="8" xfId="42" applyFont="1" applyBorder="1" applyAlignment="1">
      <alignment horizontal="center" vertical="center"/>
    </xf>
    <xf numFmtId="180" fontId="31" fillId="0" borderId="0" xfId="42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180" fontId="0" fillId="0" borderId="0" xfId="0" applyNumberFormat="1">
      <alignment vertical="center"/>
    </xf>
    <xf numFmtId="176" fontId="36" fillId="0" borderId="0" xfId="0" applyNumberFormat="1" applyFont="1">
      <alignment vertical="center"/>
    </xf>
    <xf numFmtId="179" fontId="2" fillId="0" borderId="0" xfId="42" applyNumberFormat="1" applyFont="1">
      <alignment vertical="center"/>
    </xf>
    <xf numFmtId="179" fontId="3" fillId="0" borderId="0" xfId="0" applyNumberFormat="1" applyFont="1">
      <alignment vertical="center"/>
    </xf>
    <xf numFmtId="179" fontId="0" fillId="0" borderId="0" xfId="0" applyNumberFormat="1">
      <alignment vertical="center"/>
    </xf>
    <xf numFmtId="183" fontId="0" fillId="0" borderId="0" xfId="0" applyNumberFormat="1">
      <alignment vertical="center"/>
    </xf>
    <xf numFmtId="183" fontId="3" fillId="0" borderId="0" xfId="0" applyNumberFormat="1" applyFont="1" applyAlignment="1">
      <alignment horizontal="center" vertical="center"/>
    </xf>
    <xf numFmtId="183" fontId="3" fillId="0" borderId="0" xfId="0" applyNumberFormat="1" applyFont="1">
      <alignment vertical="center"/>
    </xf>
    <xf numFmtId="179" fontId="30" fillId="0" borderId="0" xfId="0" applyNumberFormat="1" applyFont="1">
      <alignment vertical="center"/>
    </xf>
    <xf numFmtId="183" fontId="30" fillId="0" borderId="0" xfId="0" applyNumberFormat="1" applyFont="1">
      <alignment vertical="center"/>
    </xf>
    <xf numFmtId="0" fontId="31" fillId="0" borderId="0" xfId="42" applyFont="1" applyAlignment="1">
      <alignment horizontal="center" vertical="center"/>
    </xf>
  </cellXfs>
  <cellStyles count="43">
    <cellStyle name="20% - アクセント 1" xfId="8" xr:uid="{00000000-0005-0000-0000-00000D000000}"/>
    <cellStyle name="20% - アクセント 2" xfId="1" xr:uid="{00000000-0005-0000-0000-000001000000}"/>
    <cellStyle name="20% - アクセント 3" xfId="9" xr:uid="{00000000-0005-0000-0000-00000E000000}"/>
    <cellStyle name="20% - アクセント 4" xfId="11" xr:uid="{00000000-0005-0000-0000-000010000000}"/>
    <cellStyle name="20% - アクセント 5" xfId="13" xr:uid="{00000000-0005-0000-0000-000012000000}"/>
    <cellStyle name="20% - アクセント 6" xfId="5" xr:uid="{00000000-0005-0000-0000-000007000000}"/>
    <cellStyle name="40% - アクセント 1" xfId="15" xr:uid="{00000000-0005-0000-0000-000014000000}"/>
    <cellStyle name="40% - アクセント 2" xfId="3" xr:uid="{00000000-0005-0000-0000-000004000000}"/>
    <cellStyle name="40% - アクセント 3" xfId="16" xr:uid="{00000000-0005-0000-0000-000015000000}"/>
    <cellStyle name="40% - アクセント 4" xfId="17" xr:uid="{00000000-0005-0000-0000-000016000000}"/>
    <cellStyle name="40% - アクセント 5" xfId="18" xr:uid="{00000000-0005-0000-0000-000017000000}"/>
    <cellStyle name="40% - アクセント 6" xfId="19" xr:uid="{00000000-0005-0000-0000-000018000000}"/>
    <cellStyle name="60% - アクセント 1" xfId="12" xr:uid="{00000000-0005-0000-0000-000011000000}"/>
    <cellStyle name="60% - アクセント 2" xfId="4" xr:uid="{00000000-0005-0000-0000-000006000000}"/>
    <cellStyle name="60% - アクセント 3" xfId="20" xr:uid="{00000000-0005-0000-0000-000019000000}"/>
    <cellStyle name="60% - アクセント 4" xfId="21" xr:uid="{00000000-0005-0000-0000-00001A000000}"/>
    <cellStyle name="60% - アクセント 5" xfId="22" xr:uid="{00000000-0005-0000-0000-00001B000000}"/>
    <cellStyle name="60% - アクセント 6" xfId="2" xr:uid="{00000000-0005-0000-0000-000002000000}"/>
    <cellStyle name="アクセント 1" xfId="23" xr:uid="{00000000-0005-0000-0000-00001C000000}"/>
    <cellStyle name="アクセント 2" xfId="6" xr:uid="{00000000-0005-0000-0000-000009000000}"/>
    <cellStyle name="アクセント 3" xfId="24" xr:uid="{00000000-0005-0000-0000-00001D000000}"/>
    <cellStyle name="アクセント 4" xfId="7" xr:uid="{00000000-0005-0000-0000-00000B000000}"/>
    <cellStyle name="アクセント 5" xfId="25" xr:uid="{00000000-0005-0000-0000-00001E000000}"/>
    <cellStyle name="アクセント 6" xfId="28" xr:uid="{00000000-0005-0000-0000-000021000000}"/>
    <cellStyle name="タイトル" xfId="30" xr:uid="{00000000-0005-0000-0000-000023000000}"/>
    <cellStyle name="チェック セル" xfId="32" xr:uid="{00000000-0005-0000-0000-000025000000}"/>
    <cellStyle name="どちらでもない" xfId="33" xr:uid="{00000000-0005-0000-0000-000026000000}"/>
    <cellStyle name="メモ" xfId="10" xr:uid="{00000000-0005-0000-0000-00000F000000}"/>
    <cellStyle name="リンク セル" xfId="29" xr:uid="{00000000-0005-0000-0000-000022000000}"/>
    <cellStyle name="悪い" xfId="34" xr:uid="{00000000-0005-0000-0000-000027000000}"/>
    <cellStyle name="計算" xfId="36" xr:uid="{00000000-0005-0000-0000-000029000000}"/>
    <cellStyle name="警告文" xfId="38" xr:uid="{00000000-0005-0000-0000-00002B000000}"/>
    <cellStyle name="見出し 1" xfId="27" xr:uid="{00000000-0005-0000-0000-000020000000}"/>
    <cellStyle name="見出し 2" xfId="39" xr:uid="{00000000-0005-0000-0000-00002C000000}"/>
    <cellStyle name="見出し 3" xfId="35" xr:uid="{00000000-0005-0000-0000-000028000000}"/>
    <cellStyle name="見出し 4" xfId="40" xr:uid="{00000000-0005-0000-0000-00002D000000}"/>
    <cellStyle name="集計" xfId="14" xr:uid="{00000000-0005-0000-0000-000013000000}"/>
    <cellStyle name="出力" xfId="26" xr:uid="{00000000-0005-0000-0000-00001F000000}"/>
    <cellStyle name="説明文" xfId="41" xr:uid="{00000000-0005-0000-0000-00002E000000}"/>
    <cellStyle name="入力" xfId="31" xr:uid="{00000000-0005-0000-0000-000024000000}"/>
    <cellStyle name="標準" xfId="0" builtinId="0"/>
    <cellStyle name="標準 2" xfId="42" xr:uid="{00000000-0005-0000-0000-00002F000000}"/>
    <cellStyle name="良い" xfId="37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596900</xdr:colOff>
      <xdr:row>11</xdr:row>
      <xdr:rowOff>95250</xdr:rowOff>
    </xdr:from>
    <xdr:to>
      <xdr:col>11</xdr:col>
      <xdr:colOff>155575</xdr:colOff>
      <xdr:row>18</xdr:row>
      <xdr:rowOff>165100</xdr:rowOff>
    </xdr:to>
    <xdr:pic>
      <xdr:nvPicPr>
        <xdr:cNvPr id="3" name="Picture 1" descr="長岡係数　表">
          <a:extLst>
            <a:ext uri="{FF2B5EF4-FFF2-40B4-BE49-F238E27FC236}">
              <a16:creationId xmlns:a16="http://schemas.microsoft.com/office/drawing/2014/main" id="{CD27D0FA-1B04-496F-84E1-64AE141E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2889250"/>
          <a:ext cx="50577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628650</xdr:colOff>
      <xdr:row>1</xdr:row>
      <xdr:rowOff>85916</xdr:rowOff>
    </xdr:from>
    <xdr:to>
      <xdr:col>8</xdr:col>
      <xdr:colOff>469900</xdr:colOff>
      <xdr:row>7</xdr:row>
      <xdr:rowOff>171449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AE8B757-260E-CC24-B277-616222EF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0" y="339916"/>
          <a:ext cx="2444750" cy="1609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488950</xdr:colOff>
      <xdr:row>3</xdr:row>
      <xdr:rowOff>44450</xdr:rowOff>
    </xdr:from>
    <xdr:to>
      <xdr:col>7</xdr:col>
      <xdr:colOff>190500</xdr:colOff>
      <xdr:row>11</xdr:row>
      <xdr:rowOff>79183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11815D1-8FC4-4FF1-B2D2-709D98A75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635000"/>
          <a:ext cx="2444750" cy="16095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14</xdr:row>
      <xdr:rowOff>0</xdr:rowOff>
    </xdr:from>
    <xdr:to>
      <xdr:col>7</xdr:col>
      <xdr:colOff>266700</xdr:colOff>
      <xdr:row>23</xdr:row>
      <xdr:rowOff>50800</xdr:rowOff>
    </xdr:to>
    <xdr:pic>
      <xdr:nvPicPr>
        <xdr:cNvPr id="7186" name="Picture 1" descr="長岡係数　表">
          <a:extLst>
            <a:ext uri="{FF2B5EF4-FFF2-40B4-BE49-F238E27FC236}">
              <a16:creationId xmlns:a16="http://schemas.microsoft.com/office/drawing/2014/main" id="{AD808D82-04A5-300B-6E7A-0A6343B6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06700"/>
          <a:ext cx="4972050" cy="182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25</xdr:row>
      <xdr:rowOff>82550</xdr:rowOff>
    </xdr:from>
    <xdr:to>
      <xdr:col>4</xdr:col>
      <xdr:colOff>254000</xdr:colOff>
      <xdr:row>34</xdr:row>
      <xdr:rowOff>38100</xdr:rowOff>
    </xdr:to>
    <xdr:pic>
      <xdr:nvPicPr>
        <xdr:cNvPr id="7187" name="Picture 2">
          <a:extLst>
            <a:ext uri="{FF2B5EF4-FFF2-40B4-BE49-F238E27FC236}">
              <a16:creationId xmlns:a16="http://schemas.microsoft.com/office/drawing/2014/main" id="{110E8E4B-709A-DE68-A594-195F1645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054600"/>
          <a:ext cx="2717800" cy="172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A22" workbookViewId="0">
      <selection activeCell="B5" sqref="B5"/>
    </sheetView>
  </sheetViews>
  <sheetFormatPr defaultColWidth="9" defaultRowHeight="15.5" x14ac:dyDescent="0.35"/>
  <cols>
    <col min="1" max="1" width="15.9140625" customWidth="1"/>
    <col min="2" max="2" width="11.5" customWidth="1"/>
    <col min="3" max="3" width="6.75" customWidth="1"/>
    <col min="4" max="4" width="7" style="9" customWidth="1"/>
    <col min="5" max="5" width="11" style="3" customWidth="1"/>
    <col min="6" max="6" width="12.58203125" customWidth="1"/>
    <col min="7" max="7" width="12.58203125"/>
  </cols>
  <sheetData>
    <row r="1" spans="1:11" ht="20" x14ac:dyDescent="0.35">
      <c r="A1" s="69" t="s">
        <v>62</v>
      </c>
      <c r="B1" s="41"/>
      <c r="C1" s="42"/>
      <c r="D1" s="59"/>
      <c r="E1" s="59"/>
      <c r="F1" s="60"/>
      <c r="G1" s="17"/>
      <c r="H1" s="17"/>
      <c r="I1" s="17"/>
      <c r="J1" s="17"/>
      <c r="K1" s="17"/>
    </row>
    <row r="2" spans="1:11" ht="20" x14ac:dyDescent="0.35">
      <c r="A2" s="30" t="s">
        <v>57</v>
      </c>
      <c r="B2" s="33">
        <v>0.8</v>
      </c>
      <c r="C2" s="31" t="s">
        <v>0</v>
      </c>
      <c r="D2" s="62" t="s">
        <v>1</v>
      </c>
      <c r="E2" s="62">
        <f>B3/1000</f>
        <v>1.7999999999999999E-2</v>
      </c>
      <c r="F2" s="63" t="s">
        <v>53</v>
      </c>
      <c r="G2" s="17"/>
      <c r="H2" s="17"/>
      <c r="I2" s="17"/>
      <c r="J2" s="17"/>
      <c r="K2" s="17"/>
    </row>
    <row r="3" spans="1:11" ht="20" x14ac:dyDescent="0.35">
      <c r="A3" s="61" t="s">
        <v>56</v>
      </c>
      <c r="B3" s="35">
        <v>18</v>
      </c>
      <c r="C3" s="36" t="s">
        <v>0</v>
      </c>
      <c r="D3" s="32" t="s">
        <v>55</v>
      </c>
      <c r="E3" s="32">
        <f>B3/1000/2</f>
        <v>8.9999999999999993E-3</v>
      </c>
      <c r="F3" s="17" t="s">
        <v>53</v>
      </c>
      <c r="G3" s="17"/>
      <c r="H3" s="17"/>
      <c r="I3" s="17"/>
      <c r="J3" s="17"/>
      <c r="K3" s="17"/>
    </row>
    <row r="4" spans="1:11" ht="20" x14ac:dyDescent="0.35">
      <c r="A4" s="75" t="s">
        <v>2</v>
      </c>
      <c r="B4" s="37">
        <v>150</v>
      </c>
      <c r="C4" s="38" t="s">
        <v>3</v>
      </c>
      <c r="D4" s="32" t="s">
        <v>48</v>
      </c>
      <c r="E4" s="32">
        <f>B4</f>
        <v>150</v>
      </c>
      <c r="F4" s="17"/>
      <c r="G4" s="17"/>
      <c r="H4" s="17"/>
      <c r="I4" s="17"/>
      <c r="J4" s="17"/>
      <c r="K4" s="17"/>
    </row>
    <row r="5" spans="1:11" ht="20" x14ac:dyDescent="0.35">
      <c r="A5" s="34" t="s">
        <v>61</v>
      </c>
      <c r="B5" s="39">
        <f>B3+B2</f>
        <v>18.8</v>
      </c>
      <c r="C5" s="36" t="s">
        <v>0</v>
      </c>
      <c r="D5" s="32" t="s">
        <v>4</v>
      </c>
      <c r="E5" s="32">
        <f>B5/1000</f>
        <v>1.8800000000000001E-2</v>
      </c>
      <c r="F5" s="17" t="s">
        <v>53</v>
      </c>
      <c r="G5" s="17"/>
      <c r="H5" s="17"/>
      <c r="I5" s="17"/>
      <c r="J5" s="17"/>
      <c r="K5" s="17"/>
    </row>
    <row r="6" spans="1:11" ht="20" x14ac:dyDescent="0.35">
      <c r="A6" s="40" t="s">
        <v>58</v>
      </c>
      <c r="B6" s="41">
        <f>B2*B4</f>
        <v>120</v>
      </c>
      <c r="C6" s="42" t="s">
        <v>0</v>
      </c>
      <c r="D6" s="32" t="s">
        <v>5</v>
      </c>
      <c r="E6" s="32">
        <f>B6/1000</f>
        <v>0.12</v>
      </c>
      <c r="F6" s="17" t="s">
        <v>53</v>
      </c>
      <c r="G6" s="17"/>
      <c r="H6" s="17"/>
      <c r="I6" s="17"/>
      <c r="J6" s="17"/>
      <c r="K6" s="17"/>
    </row>
    <row r="7" spans="1:11" ht="20" x14ac:dyDescent="0.35">
      <c r="A7" s="40" t="s">
        <v>59</v>
      </c>
      <c r="B7" s="43">
        <v>200</v>
      </c>
      <c r="C7" s="42" t="s">
        <v>0</v>
      </c>
      <c r="D7" s="32" t="s">
        <v>5</v>
      </c>
      <c r="E7" s="32">
        <f>B7/1000</f>
        <v>0.2</v>
      </c>
      <c r="F7" s="17" t="s">
        <v>53</v>
      </c>
      <c r="G7" s="17"/>
      <c r="H7" s="17"/>
      <c r="I7" s="17"/>
      <c r="J7" s="17"/>
      <c r="K7" s="17"/>
    </row>
    <row r="8" spans="1:11" ht="20" x14ac:dyDescent="0.35">
      <c r="A8" s="40" t="s">
        <v>60</v>
      </c>
      <c r="B8" s="41">
        <f>B4*4</f>
        <v>600</v>
      </c>
      <c r="C8" s="42" t="s">
        <v>0</v>
      </c>
      <c r="D8" s="58" t="s">
        <v>66</v>
      </c>
      <c r="E8" s="32">
        <f>B8/1000</f>
        <v>0.6</v>
      </c>
      <c r="F8" s="17" t="s">
        <v>53</v>
      </c>
      <c r="G8" s="17"/>
      <c r="H8" s="17"/>
      <c r="I8" s="17"/>
      <c r="J8" s="17"/>
      <c r="K8" s="17"/>
    </row>
    <row r="9" spans="1:11" ht="20" x14ac:dyDescent="0.35">
      <c r="A9" s="40" t="s">
        <v>60</v>
      </c>
      <c r="B9" s="41">
        <f>B4*3</f>
        <v>450</v>
      </c>
      <c r="C9" s="42" t="s">
        <v>0</v>
      </c>
      <c r="D9" s="58" t="s">
        <v>65</v>
      </c>
      <c r="E9" s="32">
        <f>B9/1000</f>
        <v>0.45</v>
      </c>
      <c r="F9" s="17" t="s">
        <v>53</v>
      </c>
      <c r="G9" s="17"/>
      <c r="H9" s="17"/>
      <c r="I9" s="17"/>
      <c r="J9" s="17"/>
      <c r="K9" s="17"/>
    </row>
    <row r="10" spans="1:11" ht="20" x14ac:dyDescent="0.35">
      <c r="A10" s="57"/>
      <c r="B10" s="32"/>
      <c r="C10" s="46"/>
      <c r="D10" s="58"/>
      <c r="E10" s="32"/>
      <c r="F10" s="17"/>
      <c r="G10" s="17"/>
      <c r="H10" s="17"/>
      <c r="I10" s="17"/>
      <c r="J10" s="17"/>
      <c r="K10" s="17"/>
    </row>
    <row r="11" spans="1:11" ht="20" x14ac:dyDescent="0.35">
      <c r="A11" s="56" t="s">
        <v>6</v>
      </c>
      <c r="B11" s="76">
        <f>$B$5/$B6</f>
        <v>0.15666666666666668</v>
      </c>
      <c r="C11" s="46"/>
      <c r="D11" s="32"/>
      <c r="E11" s="32"/>
      <c r="F11" s="17"/>
      <c r="G11" s="17"/>
      <c r="H11" s="17"/>
      <c r="I11" s="17"/>
      <c r="J11" s="17"/>
      <c r="K11" s="17"/>
    </row>
    <row r="12" spans="1:11" ht="20" x14ac:dyDescent="0.35">
      <c r="A12" s="56" t="s">
        <v>49</v>
      </c>
      <c r="B12" s="76">
        <f t="shared" ref="B12:B14" si="0">$B$5/$B7</f>
        <v>9.4E-2</v>
      </c>
      <c r="C12" s="46"/>
      <c r="D12" s="32"/>
      <c r="E12" s="32"/>
      <c r="F12" s="17"/>
      <c r="G12" s="17"/>
      <c r="H12" s="17"/>
      <c r="I12" s="17"/>
      <c r="J12" s="17"/>
      <c r="K12" s="17"/>
    </row>
    <row r="13" spans="1:11" ht="20" x14ac:dyDescent="0.35">
      <c r="A13" s="56" t="s">
        <v>69</v>
      </c>
      <c r="B13" s="76">
        <f t="shared" si="0"/>
        <v>3.1333333333333331E-2</v>
      </c>
      <c r="C13" s="46"/>
      <c r="D13" s="58" t="s">
        <v>66</v>
      </c>
      <c r="E13" s="32"/>
      <c r="F13" s="17"/>
      <c r="G13" s="17"/>
      <c r="H13" s="17"/>
      <c r="I13" s="17"/>
      <c r="J13" s="17"/>
      <c r="K13" s="17"/>
    </row>
    <row r="14" spans="1:11" ht="20" x14ac:dyDescent="0.35">
      <c r="A14" s="56" t="s">
        <v>70</v>
      </c>
      <c r="B14" s="76">
        <f t="shared" si="0"/>
        <v>4.1777777777777782E-2</v>
      </c>
      <c r="C14" s="46"/>
      <c r="D14" s="58" t="s">
        <v>65</v>
      </c>
      <c r="E14" s="32"/>
      <c r="F14" s="17"/>
      <c r="G14" s="17"/>
      <c r="H14" s="17"/>
      <c r="I14" s="17"/>
      <c r="J14" s="17"/>
      <c r="K14" s="17"/>
    </row>
    <row r="15" spans="1:11" ht="20" x14ac:dyDescent="0.35">
      <c r="A15" s="56"/>
      <c r="B15" s="45"/>
      <c r="C15" s="46"/>
      <c r="D15" s="58"/>
      <c r="E15" s="32"/>
      <c r="F15" s="17"/>
      <c r="G15" s="17"/>
      <c r="H15" s="17"/>
      <c r="I15" s="17"/>
      <c r="J15" s="17"/>
      <c r="K15" s="17"/>
    </row>
    <row r="16" spans="1:11" ht="20" x14ac:dyDescent="0.35">
      <c r="A16" s="46" t="s">
        <v>7</v>
      </c>
      <c r="B16" s="76">
        <f>LOOKUP(B11,長岡係数!A$3:B$122)</f>
        <v>0.93899999999999995</v>
      </c>
      <c r="C16" s="47"/>
      <c r="D16" s="32" t="s">
        <v>8</v>
      </c>
      <c r="E16" s="32"/>
      <c r="F16" s="17"/>
      <c r="G16" s="17"/>
      <c r="H16" s="17"/>
      <c r="I16" s="17"/>
      <c r="J16" s="17"/>
      <c r="K16" s="17"/>
    </row>
    <row r="17" spans="1:11" ht="20" x14ac:dyDescent="0.35">
      <c r="A17" s="46" t="s">
        <v>9</v>
      </c>
      <c r="B17" s="76">
        <f>LOOKUP(B12,長岡係数!A$3:B$122)</f>
        <v>0.97899999999999998</v>
      </c>
      <c r="C17" s="47"/>
      <c r="D17" s="32" t="s">
        <v>8</v>
      </c>
      <c r="E17" s="32"/>
      <c r="F17" s="17"/>
      <c r="G17" s="17"/>
      <c r="H17" s="17"/>
      <c r="I17" s="17"/>
      <c r="J17" s="17"/>
      <c r="K17" s="17"/>
    </row>
    <row r="18" spans="1:11" ht="20" x14ac:dyDescent="0.35">
      <c r="A18" s="57" t="s">
        <v>67</v>
      </c>
      <c r="B18" s="76">
        <f>LOOKUP(B13,長岡係数!A$3:B$122)</f>
        <v>1</v>
      </c>
      <c r="C18" s="47"/>
      <c r="D18" s="32" t="s">
        <v>8</v>
      </c>
      <c r="E18" s="32"/>
      <c r="F18" s="17"/>
      <c r="G18" s="17"/>
      <c r="H18" s="17"/>
      <c r="I18" s="17"/>
      <c r="J18" s="17"/>
      <c r="K18" s="17"/>
    </row>
    <row r="19" spans="1:11" ht="20" x14ac:dyDescent="0.35">
      <c r="A19" s="57" t="s">
        <v>68</v>
      </c>
      <c r="B19" s="76">
        <f>LOOKUP(B14,長岡係数!A$3:B$122)</f>
        <v>1</v>
      </c>
      <c r="C19" s="47"/>
      <c r="D19" s="32" t="s">
        <v>8</v>
      </c>
      <c r="E19" s="32"/>
      <c r="F19" s="17"/>
      <c r="G19" s="17"/>
      <c r="H19" s="17"/>
      <c r="I19" s="17"/>
      <c r="J19" s="17"/>
      <c r="K19" s="17"/>
    </row>
    <row r="20" spans="1:11" ht="20" x14ac:dyDescent="0.35">
      <c r="A20" s="57"/>
      <c r="B20" s="32"/>
      <c r="C20" s="47"/>
      <c r="D20" s="32"/>
      <c r="E20" s="32"/>
      <c r="F20" s="17"/>
      <c r="G20" s="17"/>
      <c r="H20" s="17"/>
      <c r="I20" s="17"/>
      <c r="J20" s="17"/>
      <c r="K20" s="17"/>
    </row>
    <row r="21" spans="1:11" ht="20" x14ac:dyDescent="0.35">
      <c r="A21" s="46" t="s">
        <v>10</v>
      </c>
      <c r="B21" s="44" t="s">
        <v>50</v>
      </c>
      <c r="C21" s="47" t="s">
        <v>11</v>
      </c>
      <c r="D21" s="32" t="s">
        <v>12</v>
      </c>
      <c r="E21" s="48">
        <f>4*3.14*10^-7</f>
        <v>1.2559999999999999E-6</v>
      </c>
      <c r="F21" s="17"/>
      <c r="G21" s="17"/>
      <c r="H21" s="17"/>
      <c r="I21" s="17"/>
      <c r="J21" s="17"/>
      <c r="K21" s="17"/>
    </row>
    <row r="22" spans="1:11" ht="20" x14ac:dyDescent="0.35">
      <c r="A22" s="46" t="s">
        <v>13</v>
      </c>
      <c r="B22" s="32">
        <v>1</v>
      </c>
      <c r="C22" s="47"/>
      <c r="D22" s="32" t="s">
        <v>14</v>
      </c>
      <c r="E22" s="32">
        <v>1</v>
      </c>
      <c r="F22" s="17"/>
      <c r="G22" s="17"/>
      <c r="H22" s="17"/>
      <c r="I22" s="17"/>
      <c r="J22" s="17"/>
      <c r="K22" s="17"/>
    </row>
    <row r="23" spans="1:11" ht="20" x14ac:dyDescent="0.35">
      <c r="A23" s="88" t="s">
        <v>80</v>
      </c>
      <c r="B23" s="88"/>
      <c r="C23" s="88"/>
      <c r="D23" s="88"/>
      <c r="E23" s="32"/>
      <c r="F23" s="17"/>
      <c r="G23" s="17"/>
      <c r="H23" s="17"/>
      <c r="I23" s="17"/>
      <c r="J23" s="17"/>
      <c r="K23" s="17"/>
    </row>
    <row r="24" spans="1:11" ht="20" x14ac:dyDescent="0.35">
      <c r="A24" s="64" t="s">
        <v>15</v>
      </c>
      <c r="B24" s="65">
        <f>E24*10^6</f>
        <v>56.243348729999994</v>
      </c>
      <c r="C24" s="66" t="s">
        <v>16</v>
      </c>
      <c r="D24" s="32" t="s">
        <v>32</v>
      </c>
      <c r="E24" s="49">
        <f>B16*E21*3.14*E3^2*B4^2/E6</f>
        <v>5.6243348729999993E-5</v>
      </c>
      <c r="F24" s="17" t="s">
        <v>54</v>
      </c>
      <c r="G24" s="17"/>
      <c r="H24" s="17"/>
      <c r="I24" s="17"/>
      <c r="J24" s="17"/>
      <c r="K24" s="17"/>
    </row>
    <row r="25" spans="1:11" ht="20" x14ac:dyDescent="0.35">
      <c r="A25" s="67" t="s">
        <v>17</v>
      </c>
      <c r="B25" s="65">
        <f t="shared" ref="B25:B26" si="1">E25*10^6</f>
        <v>35.183538917999996</v>
      </c>
      <c r="C25" s="68" t="s">
        <v>16</v>
      </c>
      <c r="D25" s="16" t="s">
        <v>32</v>
      </c>
      <c r="E25" s="49">
        <f>B17*E21*3.14*E3^2*B4^2/E7</f>
        <v>3.5183538917999993E-5</v>
      </c>
      <c r="F25" s="17" t="s">
        <v>54</v>
      </c>
      <c r="G25" s="17"/>
      <c r="H25" s="17"/>
      <c r="I25" s="17"/>
      <c r="J25" s="17"/>
      <c r="K25" s="17"/>
    </row>
    <row r="26" spans="1:11" ht="20" x14ac:dyDescent="0.35">
      <c r="A26" s="67" t="s">
        <v>71</v>
      </c>
      <c r="B26" s="65">
        <f t="shared" si="1"/>
        <v>11.979413999999998</v>
      </c>
      <c r="C26" s="68" t="s">
        <v>16</v>
      </c>
      <c r="D26" s="16" t="s">
        <v>32</v>
      </c>
      <c r="E26" s="49">
        <f>B18*E21*3.14*E3^2*B4^2/E8</f>
        <v>1.1979413999999999E-5</v>
      </c>
      <c r="F26" s="17" t="s">
        <v>54</v>
      </c>
      <c r="G26" s="17"/>
      <c r="H26" s="17"/>
      <c r="I26" s="17"/>
      <c r="J26" s="17"/>
      <c r="K26" s="17"/>
    </row>
    <row r="27" spans="1:11" ht="20" x14ac:dyDescent="0.35">
      <c r="A27" s="67" t="s">
        <v>72</v>
      </c>
      <c r="B27" s="65">
        <f t="shared" ref="B27" si="2">E27*10^6</f>
        <v>15.972551999999999</v>
      </c>
      <c r="C27" s="68" t="s">
        <v>16</v>
      </c>
      <c r="D27" s="16" t="s">
        <v>32</v>
      </c>
      <c r="E27" s="49">
        <f>B19*E21*3.14*E3^2*B4^2/E9</f>
        <v>1.5972551999999999E-5</v>
      </c>
      <c r="F27" s="17" t="s">
        <v>54</v>
      </c>
      <c r="G27" s="17"/>
      <c r="H27" s="17"/>
      <c r="I27" s="17"/>
      <c r="J27" s="17"/>
      <c r="K27" s="17"/>
    </row>
    <row r="28" spans="1:11" ht="20" x14ac:dyDescent="0.35">
      <c r="A28" s="73" t="s">
        <v>64</v>
      </c>
      <c r="B28" s="65">
        <f>E28</f>
        <v>8.8548000000000009</v>
      </c>
      <c r="C28" s="74" t="s">
        <v>63</v>
      </c>
      <c r="D28" s="16"/>
      <c r="E28" s="49">
        <f>3.14*E5*E4</f>
        <v>8.8548000000000009</v>
      </c>
      <c r="F28" s="17"/>
      <c r="G28" s="17"/>
      <c r="H28" s="17"/>
      <c r="I28" s="17"/>
      <c r="J28" s="17"/>
      <c r="K28" s="17"/>
    </row>
    <row r="29" spans="1:11" ht="20" x14ac:dyDescent="0.35">
      <c r="A29" s="50"/>
      <c r="B29" s="50"/>
      <c r="C29" s="51"/>
      <c r="D29" s="16"/>
      <c r="E29" s="23"/>
      <c r="F29" s="17"/>
      <c r="G29" s="17"/>
      <c r="H29" s="17"/>
      <c r="I29" s="17"/>
      <c r="J29" s="17"/>
      <c r="K29" s="17"/>
    </row>
    <row r="30" spans="1:11" ht="20" x14ac:dyDescent="0.35">
      <c r="A30" s="50"/>
      <c r="B30" s="50"/>
      <c r="C30" s="51"/>
      <c r="D30" s="16"/>
      <c r="E30" s="23"/>
      <c r="F30" s="17"/>
      <c r="G30" s="17"/>
      <c r="H30" s="17"/>
      <c r="I30" s="17"/>
      <c r="J30" s="17"/>
      <c r="K30" s="17"/>
    </row>
    <row r="31" spans="1:11" ht="20" x14ac:dyDescent="0.35">
      <c r="A31" s="24" t="s">
        <v>52</v>
      </c>
      <c r="B31" s="19">
        <v>11</v>
      </c>
      <c r="C31" s="17" t="s">
        <v>18</v>
      </c>
      <c r="D31" s="16" t="s">
        <v>19</v>
      </c>
      <c r="E31" s="16"/>
      <c r="F31" s="17"/>
      <c r="G31" s="17"/>
      <c r="H31" s="17"/>
      <c r="I31" s="17"/>
      <c r="J31" s="17"/>
      <c r="K31" s="17"/>
    </row>
    <row r="32" spans="1:11" ht="20" x14ac:dyDescent="0.35">
      <c r="A32" s="54" t="s">
        <v>20</v>
      </c>
      <c r="B32" s="21">
        <f>(1/(2*3.14*(B31*10^-12*B24*10^-6)^0.5))*0.000001</f>
        <v>6.4018932533570814</v>
      </c>
      <c r="C32" s="17" t="s">
        <v>21</v>
      </c>
      <c r="D32" s="16" t="s">
        <v>22</v>
      </c>
      <c r="E32" s="16"/>
      <c r="F32" s="17"/>
      <c r="G32" s="17"/>
      <c r="H32" s="17"/>
      <c r="I32" s="17"/>
      <c r="J32" s="17"/>
      <c r="K32" s="17"/>
    </row>
    <row r="33" spans="1:11" ht="20" x14ac:dyDescent="0.35">
      <c r="A33" s="54" t="s">
        <v>23</v>
      </c>
      <c r="B33" s="21">
        <f>(1/(2*3.14*(B31*10^-12*B25*10^-6)^0.5))*0.000001</f>
        <v>8.0942060048327207</v>
      </c>
      <c r="C33" s="17" t="s">
        <v>21</v>
      </c>
      <c r="D33" s="16" t="s">
        <v>22</v>
      </c>
      <c r="E33" s="16"/>
      <c r="F33" s="17"/>
      <c r="G33" s="17"/>
      <c r="H33" s="17"/>
      <c r="I33" s="17"/>
      <c r="J33" s="17"/>
      <c r="K33" s="17"/>
    </row>
    <row r="34" spans="1:11" ht="20" x14ac:dyDescent="0.35">
      <c r="A34" s="54" t="s">
        <v>73</v>
      </c>
      <c r="B34" s="21">
        <f>(1/(2*3.14*(B32*10^-12*B26*10^-6)^0.5))*0.000001</f>
        <v>18.183117913867974</v>
      </c>
      <c r="C34" s="17" t="s">
        <v>21</v>
      </c>
      <c r="D34" s="16" t="s">
        <v>22</v>
      </c>
      <c r="E34" s="16"/>
      <c r="F34" s="17"/>
      <c r="G34" s="17"/>
      <c r="H34" s="17"/>
      <c r="I34" s="17"/>
      <c r="J34" s="17"/>
      <c r="K34" s="17"/>
    </row>
    <row r="35" spans="1:11" ht="20" x14ac:dyDescent="0.35">
      <c r="A35" s="54" t="s">
        <v>74</v>
      </c>
      <c r="B35" s="21">
        <f>(1/(2*3.14*(B33*10^-12*B27*10^-6)^0.5))*0.000001</f>
        <v>14.004450544330471</v>
      </c>
      <c r="C35" s="17" t="s">
        <v>21</v>
      </c>
      <c r="D35" s="16" t="s">
        <v>22</v>
      </c>
      <c r="E35" s="16"/>
      <c r="F35" s="17"/>
      <c r="G35" s="17"/>
      <c r="H35" s="17"/>
      <c r="I35" s="17"/>
      <c r="J35" s="17"/>
      <c r="K35" s="17"/>
    </row>
    <row r="36" spans="1:11" ht="20" x14ac:dyDescent="0.35">
      <c r="A36" s="16" t="s">
        <v>24</v>
      </c>
      <c r="B36" s="72">
        <f>E5*3.14*B4</f>
        <v>8.8548000000000009</v>
      </c>
      <c r="C36" s="22" t="s">
        <v>25</v>
      </c>
      <c r="D36" s="16" t="s">
        <v>26</v>
      </c>
      <c r="E36" s="16"/>
      <c r="F36" s="17"/>
      <c r="G36" s="17"/>
      <c r="H36" s="17"/>
      <c r="I36" s="17"/>
      <c r="J36" s="17"/>
      <c r="K36" s="17"/>
    </row>
    <row r="37" spans="1:11" ht="10" customHeight="1" x14ac:dyDescent="0.35">
      <c r="A37" s="17"/>
      <c r="B37" s="17"/>
      <c r="C37" s="17"/>
      <c r="D37" s="25"/>
      <c r="E37" s="16"/>
      <c r="F37" s="17"/>
      <c r="G37" s="17"/>
      <c r="H37" s="17"/>
      <c r="I37" s="17"/>
      <c r="J37" s="17"/>
      <c r="K37" s="17"/>
    </row>
    <row r="38" spans="1:11" ht="20" x14ac:dyDescent="0.35">
      <c r="A38" s="55" t="s">
        <v>27</v>
      </c>
      <c r="B38" s="26">
        <v>7</v>
      </c>
      <c r="C38" s="18" t="s">
        <v>21</v>
      </c>
      <c r="D38" s="25"/>
      <c r="E38" s="16" t="s">
        <v>22</v>
      </c>
      <c r="F38" s="17">
        <f>B38*10^6</f>
        <v>7000000</v>
      </c>
      <c r="G38" s="17"/>
      <c r="H38" s="17"/>
      <c r="I38" s="17"/>
      <c r="J38" s="17"/>
      <c r="K38" s="17"/>
    </row>
    <row r="39" spans="1:11" ht="20" x14ac:dyDescent="0.35">
      <c r="A39" s="52" t="s">
        <v>28</v>
      </c>
      <c r="B39" s="27">
        <f>B24</f>
        <v>56.243348729999994</v>
      </c>
      <c r="C39" s="15" t="s">
        <v>16</v>
      </c>
      <c r="D39" s="25"/>
      <c r="E39" s="16" t="s">
        <v>51</v>
      </c>
      <c r="F39" s="17">
        <f>E24</f>
        <v>5.6243348729999993E-5</v>
      </c>
      <c r="G39" s="17"/>
      <c r="H39" s="17"/>
      <c r="I39" s="17"/>
      <c r="J39" s="17"/>
      <c r="K39" s="17"/>
    </row>
    <row r="40" spans="1:11" ht="20" x14ac:dyDescent="0.35">
      <c r="A40" s="53" t="s">
        <v>29</v>
      </c>
      <c r="B40" s="71">
        <f>F40</f>
        <v>9.2005430510442476</v>
      </c>
      <c r="C40" s="20" t="s">
        <v>18</v>
      </c>
      <c r="D40" s="25"/>
      <c r="E40" s="16" t="s">
        <v>19</v>
      </c>
      <c r="F40" s="17">
        <f>(1/(4*3.14*3.14*F38*F38*F39))*10^12</f>
        <v>9.2005430510442476</v>
      </c>
      <c r="G40" s="17">
        <f>F40*10^12</f>
        <v>9200543051044.248</v>
      </c>
      <c r="H40" s="17"/>
      <c r="I40" s="28"/>
      <c r="J40" s="17"/>
      <c r="K40" s="17"/>
    </row>
    <row r="41" spans="1:11" ht="20" x14ac:dyDescent="0.35">
      <c r="A41" s="52" t="s">
        <v>30</v>
      </c>
      <c r="B41" s="27">
        <f>B25</f>
        <v>35.183538917999996</v>
      </c>
      <c r="C41" s="15" t="s">
        <v>16</v>
      </c>
      <c r="D41" s="25"/>
      <c r="E41" s="16" t="s">
        <v>51</v>
      </c>
      <c r="F41" s="17">
        <f>E25</f>
        <v>3.5183538917999993E-5</v>
      </c>
      <c r="G41" s="17"/>
      <c r="H41" s="17"/>
      <c r="I41" s="28"/>
      <c r="J41" s="17"/>
      <c r="K41" s="17"/>
    </row>
    <row r="42" spans="1:11" ht="20" x14ac:dyDescent="0.35">
      <c r="A42" s="53" t="s">
        <v>31</v>
      </c>
      <c r="B42" s="71">
        <f>F42</f>
        <v>14.707711823170836</v>
      </c>
      <c r="C42" s="20" t="s">
        <v>18</v>
      </c>
      <c r="D42" s="25"/>
      <c r="E42" s="16" t="s">
        <v>19</v>
      </c>
      <c r="F42" s="17">
        <f>(1/(4*3.14*3.14*F38*F38*F41))*10^12</f>
        <v>14.707711823170836</v>
      </c>
      <c r="G42" s="17">
        <f>F42*10^12</f>
        <v>14707711823170.836</v>
      </c>
      <c r="H42" s="17"/>
      <c r="I42" s="28"/>
      <c r="J42" s="17"/>
      <c r="K42" s="17"/>
    </row>
    <row r="43" spans="1:11" ht="20" x14ac:dyDescent="0.35">
      <c r="A43" s="52" t="s">
        <v>75</v>
      </c>
      <c r="B43" s="27">
        <f>B32</f>
        <v>6.4018932533570814</v>
      </c>
      <c r="C43" s="15" t="s">
        <v>16</v>
      </c>
      <c r="D43" s="25"/>
      <c r="E43" s="16" t="s">
        <v>51</v>
      </c>
      <c r="F43" s="70">
        <f>E26</f>
        <v>1.1979413999999999E-5</v>
      </c>
      <c r="G43" s="17"/>
      <c r="H43" s="17"/>
      <c r="I43" s="28"/>
      <c r="J43" s="17"/>
      <c r="K43" s="17"/>
    </row>
    <row r="44" spans="1:11" ht="20" x14ac:dyDescent="0.35">
      <c r="A44" s="53" t="s">
        <v>76</v>
      </c>
      <c r="B44" s="71">
        <f>F44</f>
        <v>43.196549624652739</v>
      </c>
      <c r="C44" s="20" t="s">
        <v>18</v>
      </c>
      <c r="D44" s="25"/>
      <c r="E44" s="16" t="s">
        <v>19</v>
      </c>
      <c r="F44" s="70">
        <f>(1/(4*3.14*3.14*F38*F38*F43))*10^12</f>
        <v>43.196549624652739</v>
      </c>
      <c r="G44" s="17">
        <f>F44*10^12</f>
        <v>43196549624652.742</v>
      </c>
      <c r="H44" s="17"/>
      <c r="I44" s="28"/>
      <c r="J44" s="17"/>
      <c r="K44" s="17"/>
    </row>
    <row r="45" spans="1:11" ht="20" x14ac:dyDescent="0.35">
      <c r="A45" s="52" t="s">
        <v>77</v>
      </c>
      <c r="B45" s="27">
        <f>B34</f>
        <v>18.183117913867974</v>
      </c>
      <c r="C45" s="15" t="s">
        <v>16</v>
      </c>
      <c r="D45" s="25"/>
      <c r="E45" s="16" t="s">
        <v>51</v>
      </c>
      <c r="F45" s="70">
        <f>E27</f>
        <v>1.5972551999999999E-5</v>
      </c>
      <c r="G45" s="17"/>
      <c r="H45" s="17"/>
      <c r="I45" s="28"/>
      <c r="J45" s="17"/>
      <c r="K45" s="17"/>
    </row>
    <row r="46" spans="1:11" ht="20" x14ac:dyDescent="0.35">
      <c r="A46" s="53" t="s">
        <v>78</v>
      </c>
      <c r="B46" s="71">
        <f>F46</f>
        <v>32.397412218489556</v>
      </c>
      <c r="C46" s="20" t="s">
        <v>18</v>
      </c>
      <c r="D46" s="25"/>
      <c r="E46" s="16" t="s">
        <v>19</v>
      </c>
      <c r="F46" s="70">
        <f>(1/(4*3.14*3.14*F38*F38*F45))*10^12</f>
        <v>32.397412218489556</v>
      </c>
      <c r="G46" s="17">
        <f>F46*10^12</f>
        <v>32397412218489.555</v>
      </c>
      <c r="H46" s="17"/>
      <c r="I46" s="17"/>
      <c r="J46" s="17"/>
      <c r="K46" s="17"/>
    </row>
    <row r="47" spans="1:11" ht="20" x14ac:dyDescent="0.35">
      <c r="A47" s="17"/>
      <c r="B47" s="17"/>
      <c r="C47" s="17"/>
      <c r="D47" s="25"/>
      <c r="E47" s="16"/>
      <c r="F47" s="17"/>
      <c r="G47" s="17"/>
      <c r="H47" s="17"/>
      <c r="I47" s="17"/>
      <c r="J47" s="17"/>
      <c r="K47" s="17"/>
    </row>
    <row r="48" spans="1:11" ht="20" x14ac:dyDescent="0.35">
      <c r="A48" s="17"/>
      <c r="B48" s="17"/>
      <c r="C48" s="17"/>
      <c r="D48" s="25"/>
      <c r="E48" s="16"/>
      <c r="F48" s="17"/>
      <c r="G48" s="17"/>
      <c r="H48" s="17"/>
      <c r="I48" s="17"/>
      <c r="J48" s="17"/>
      <c r="K48" s="17"/>
    </row>
  </sheetData>
  <mergeCells count="1">
    <mergeCell ref="A23:D23"/>
  </mergeCells>
  <phoneticPr fontId="29"/>
  <pageMargins left="0.75" right="0.75" top="1" bottom="1" header="0.51111111111111096" footer="0.51111111111111096"/>
  <pageSetup paperSize="9" orientation="portrait" r:id="rId1"/>
  <headerFooter alignWithMargins="0"/>
  <ignoredErrors>
    <ignoredError sqref="B41 B43:B4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2"/>
  <sheetViews>
    <sheetView topLeftCell="A3" workbookViewId="0">
      <selection activeCell="E17" sqref="E17"/>
    </sheetView>
  </sheetViews>
  <sheetFormatPr defaultColWidth="9" defaultRowHeight="15.5" x14ac:dyDescent="0.35"/>
  <cols>
    <col min="1" max="1" width="7.33203125" style="82" customWidth="1"/>
    <col min="2" max="2" width="7.08203125" style="83" customWidth="1"/>
    <col min="3" max="3" width="7.1640625" customWidth="1"/>
    <col min="5" max="5" width="9" style="10"/>
  </cols>
  <sheetData>
    <row r="1" spans="1:5" x14ac:dyDescent="0.35">
      <c r="A1" s="80" t="s">
        <v>33</v>
      </c>
    </row>
    <row r="2" spans="1:5" x14ac:dyDescent="0.35">
      <c r="A2" s="29" t="s">
        <v>34</v>
      </c>
      <c r="B2" s="84" t="s">
        <v>35</v>
      </c>
      <c r="C2" s="11"/>
    </row>
    <row r="3" spans="1:5" x14ac:dyDescent="0.35">
      <c r="A3" s="81">
        <v>0</v>
      </c>
      <c r="B3" s="85">
        <v>1</v>
      </c>
      <c r="C3" s="79" t="s">
        <v>79</v>
      </c>
      <c r="E3" s="13"/>
    </row>
    <row r="4" spans="1:5" x14ac:dyDescent="0.35">
      <c r="A4" s="81">
        <v>0.05</v>
      </c>
      <c r="B4" s="85">
        <v>0.97899999999999998</v>
      </c>
      <c r="C4" s="12"/>
      <c r="E4" s="13"/>
    </row>
    <row r="5" spans="1:5" x14ac:dyDescent="0.35">
      <c r="A5" s="81">
        <v>0.1</v>
      </c>
      <c r="B5" s="85">
        <v>0.95899999999999996</v>
      </c>
      <c r="C5" s="12"/>
      <c r="E5" s="13"/>
    </row>
    <row r="6" spans="1:5" x14ac:dyDescent="0.35">
      <c r="A6" s="81">
        <v>0.15</v>
      </c>
      <c r="B6" s="85">
        <v>0.93899999999999995</v>
      </c>
      <c r="C6" s="12"/>
      <c r="E6" s="13"/>
    </row>
    <row r="7" spans="1:5" x14ac:dyDescent="0.35">
      <c r="A7" s="81">
        <v>0.2</v>
      </c>
      <c r="B7" s="85">
        <v>0.92</v>
      </c>
      <c r="C7" s="12"/>
      <c r="E7" s="13"/>
    </row>
    <row r="8" spans="1:5" x14ac:dyDescent="0.35">
      <c r="A8" s="81">
        <v>0.25</v>
      </c>
      <c r="B8" s="85">
        <v>0.90200000000000002</v>
      </c>
      <c r="C8" s="12"/>
      <c r="E8" s="13"/>
    </row>
    <row r="9" spans="1:5" x14ac:dyDescent="0.35">
      <c r="A9" s="81">
        <v>0.3</v>
      </c>
      <c r="B9" s="85">
        <v>0.88400000000000001</v>
      </c>
      <c r="C9" s="12"/>
      <c r="E9" s="13"/>
    </row>
    <row r="10" spans="1:5" x14ac:dyDescent="0.35">
      <c r="A10" s="81">
        <v>0.35</v>
      </c>
      <c r="B10" s="85">
        <v>0.86699999999999999</v>
      </c>
      <c r="C10" s="12"/>
      <c r="E10" s="13"/>
    </row>
    <row r="11" spans="1:5" x14ac:dyDescent="0.35">
      <c r="A11" s="81">
        <v>0.4</v>
      </c>
      <c r="B11" s="85">
        <v>0.85</v>
      </c>
      <c r="C11" s="12"/>
      <c r="E11" s="13"/>
    </row>
    <row r="12" spans="1:5" x14ac:dyDescent="0.35">
      <c r="A12" s="81">
        <v>0.45</v>
      </c>
      <c r="B12" s="85">
        <v>0.83399999999999996</v>
      </c>
      <c r="C12" s="12"/>
      <c r="E12" s="13"/>
    </row>
    <row r="13" spans="1:5" x14ac:dyDescent="0.35">
      <c r="A13" s="81">
        <v>0.5</v>
      </c>
      <c r="B13" s="85">
        <v>0.81799999999999995</v>
      </c>
      <c r="C13" s="12"/>
      <c r="E13" s="13"/>
    </row>
    <row r="14" spans="1:5" x14ac:dyDescent="0.35">
      <c r="A14" s="81">
        <v>0.55000000000000004</v>
      </c>
      <c r="B14" s="85">
        <v>0.80300000000000005</v>
      </c>
      <c r="C14" s="12"/>
      <c r="E14" s="13"/>
    </row>
    <row r="15" spans="1:5" x14ac:dyDescent="0.35">
      <c r="A15" s="81">
        <v>0.6</v>
      </c>
      <c r="B15" s="85">
        <v>0.78900000000000003</v>
      </c>
      <c r="C15" s="12"/>
      <c r="E15" s="13"/>
    </row>
    <row r="16" spans="1:5" x14ac:dyDescent="0.35">
      <c r="A16" s="81">
        <v>0.65</v>
      </c>
      <c r="B16" s="85">
        <v>0.77500000000000002</v>
      </c>
      <c r="C16" s="12"/>
      <c r="E16" s="13"/>
    </row>
    <row r="17" spans="1:5" x14ac:dyDescent="0.35">
      <c r="A17" s="81">
        <v>0.7</v>
      </c>
      <c r="B17" s="85">
        <v>0.76100000000000001</v>
      </c>
      <c r="C17" s="12"/>
      <c r="E17" s="13"/>
    </row>
    <row r="18" spans="1:5" x14ac:dyDescent="0.35">
      <c r="A18" s="81">
        <v>0.75</v>
      </c>
      <c r="B18" s="85">
        <v>0.748</v>
      </c>
      <c r="C18" s="12"/>
      <c r="E18" s="13"/>
    </row>
    <row r="19" spans="1:5" x14ac:dyDescent="0.35">
      <c r="A19" s="81">
        <v>0.8</v>
      </c>
      <c r="B19" s="85">
        <v>0.73499999999999999</v>
      </c>
      <c r="C19" s="12"/>
      <c r="E19" s="13"/>
    </row>
    <row r="20" spans="1:5" x14ac:dyDescent="0.35">
      <c r="A20" s="81">
        <v>0.85</v>
      </c>
      <c r="B20" s="85">
        <v>0.72299999999999998</v>
      </c>
      <c r="C20" s="12"/>
      <c r="E20" s="13"/>
    </row>
    <row r="21" spans="1:5" x14ac:dyDescent="0.35">
      <c r="A21" s="81">
        <v>0.9</v>
      </c>
      <c r="B21" s="85">
        <v>0.71099999999999997</v>
      </c>
      <c r="C21" s="12"/>
      <c r="E21" s="13"/>
    </row>
    <row r="22" spans="1:5" x14ac:dyDescent="0.35">
      <c r="A22" s="81">
        <v>0.95</v>
      </c>
      <c r="B22" s="85">
        <v>0.7</v>
      </c>
      <c r="C22" s="12"/>
      <c r="E22" s="13"/>
    </row>
    <row r="23" spans="1:5" x14ac:dyDescent="0.35">
      <c r="A23" s="86">
        <v>1</v>
      </c>
      <c r="B23" s="87">
        <v>0.68842300000000001</v>
      </c>
      <c r="C23" s="12"/>
      <c r="E23" s="13"/>
    </row>
    <row r="24" spans="1:5" x14ac:dyDescent="0.35">
      <c r="A24" s="81">
        <v>1.0101010101010102</v>
      </c>
      <c r="B24" s="85">
        <v>0.68622700000000003</v>
      </c>
      <c r="C24" s="12"/>
      <c r="E24" s="13"/>
    </row>
    <row r="25" spans="1:5" x14ac:dyDescent="0.35">
      <c r="A25" s="81">
        <v>1.0204081632653061</v>
      </c>
      <c r="B25" s="85">
        <v>0.684002</v>
      </c>
      <c r="C25" s="12"/>
      <c r="E25" s="13"/>
    </row>
    <row r="26" spans="1:5" x14ac:dyDescent="0.35">
      <c r="A26" s="81">
        <v>1.0309278350515465</v>
      </c>
      <c r="B26" s="85">
        <v>0.68174599999999996</v>
      </c>
      <c r="C26" s="12"/>
      <c r="E26" s="13"/>
    </row>
    <row r="27" spans="1:5" x14ac:dyDescent="0.35">
      <c r="A27" s="81">
        <v>1.0416666666666667</v>
      </c>
      <c r="B27" s="85">
        <v>0.67945999999999995</v>
      </c>
      <c r="C27" s="12"/>
      <c r="E27" s="13"/>
    </row>
    <row r="28" spans="1:5" x14ac:dyDescent="0.35">
      <c r="A28" s="81">
        <v>1.0526315789473684</v>
      </c>
      <c r="B28" s="85">
        <v>0.67714099999999999</v>
      </c>
      <c r="C28" s="12"/>
      <c r="E28" s="13"/>
    </row>
    <row r="29" spans="1:5" x14ac:dyDescent="0.35">
      <c r="A29" s="81">
        <v>1.0638297872340425</v>
      </c>
      <c r="B29" s="85">
        <v>0.67479100000000003</v>
      </c>
      <c r="C29" s="12"/>
    </row>
    <row r="30" spans="1:5" x14ac:dyDescent="0.35">
      <c r="A30" s="81">
        <v>1.075268817204301</v>
      </c>
      <c r="B30" s="85">
        <v>0.67240699999999998</v>
      </c>
      <c r="C30" s="12"/>
    </row>
    <row r="31" spans="1:5" x14ac:dyDescent="0.35">
      <c r="A31" s="81">
        <v>1.0869565217391304</v>
      </c>
      <c r="B31" s="85">
        <v>0.66998999999999997</v>
      </c>
      <c r="C31" s="12"/>
    </row>
    <row r="32" spans="1:5" x14ac:dyDescent="0.35">
      <c r="A32" s="81">
        <v>1.0989010989010988</v>
      </c>
      <c r="B32" s="85">
        <v>0.66753899999999999</v>
      </c>
      <c r="C32" s="12"/>
    </row>
    <row r="33" spans="1:3" x14ac:dyDescent="0.35">
      <c r="A33" s="81">
        <v>1.1111111111111112</v>
      </c>
      <c r="B33" s="85">
        <v>0.66505199999999998</v>
      </c>
      <c r="C33" s="12"/>
    </row>
    <row r="34" spans="1:3" x14ac:dyDescent="0.35">
      <c r="A34" s="81">
        <v>1.1235955056179776</v>
      </c>
      <c r="B34" s="85">
        <v>0.66252999999999995</v>
      </c>
      <c r="C34" s="12"/>
    </row>
    <row r="35" spans="1:3" x14ac:dyDescent="0.35">
      <c r="A35" s="81">
        <v>1.1363636363636365</v>
      </c>
      <c r="B35" s="85">
        <v>0.659972</v>
      </c>
      <c r="C35" s="12"/>
    </row>
    <row r="36" spans="1:3" x14ac:dyDescent="0.35">
      <c r="A36" s="81">
        <v>1.1494252873563218</v>
      </c>
      <c r="B36" s="85">
        <v>0.65737599999999996</v>
      </c>
      <c r="C36" s="12"/>
    </row>
    <row r="37" spans="1:3" x14ac:dyDescent="0.35">
      <c r="A37" s="81">
        <v>1.1627906976744187</v>
      </c>
      <c r="B37" s="85">
        <v>0.65474200000000005</v>
      </c>
      <c r="C37" s="12"/>
    </row>
    <row r="38" spans="1:3" x14ac:dyDescent="0.35">
      <c r="A38" s="81">
        <v>1.1764705882352942</v>
      </c>
      <c r="B38" s="85">
        <v>0.65207000000000004</v>
      </c>
      <c r="C38" s="12"/>
    </row>
    <row r="39" spans="1:3" x14ac:dyDescent="0.35">
      <c r="A39" s="81">
        <v>1.1904761904761905</v>
      </c>
      <c r="B39" s="85">
        <v>0.64935699999999996</v>
      </c>
      <c r="C39" s="12"/>
    </row>
    <row r="40" spans="1:3" x14ac:dyDescent="0.35">
      <c r="A40" s="81">
        <v>1.2048192771084338</v>
      </c>
      <c r="B40" s="85">
        <v>0.64660399999999996</v>
      </c>
      <c r="C40" s="12"/>
    </row>
    <row r="41" spans="1:3" x14ac:dyDescent="0.35">
      <c r="A41" s="81">
        <v>1.2195121951219512</v>
      </c>
      <c r="B41" s="85">
        <v>0.64380999999999999</v>
      </c>
      <c r="C41" s="12"/>
    </row>
    <row r="42" spans="1:3" x14ac:dyDescent="0.35">
      <c r="A42" s="81">
        <v>1.2345679012345678</v>
      </c>
      <c r="B42" s="85">
        <v>0.64097300000000001</v>
      </c>
      <c r="C42" s="12"/>
    </row>
    <row r="43" spans="1:3" x14ac:dyDescent="0.35">
      <c r="A43" s="81">
        <v>1.25</v>
      </c>
      <c r="B43" s="85">
        <v>0.63809400000000005</v>
      </c>
      <c r="C43" s="12"/>
    </row>
    <row r="44" spans="1:3" x14ac:dyDescent="0.35">
      <c r="A44" s="81">
        <v>1.2658227848101264</v>
      </c>
      <c r="B44" s="85">
        <v>0.63517000000000001</v>
      </c>
      <c r="C44" s="12"/>
    </row>
    <row r="45" spans="1:3" x14ac:dyDescent="0.35">
      <c r="A45" s="82">
        <v>1.2820512820512819</v>
      </c>
      <c r="B45" s="83">
        <v>0.63219999999999998</v>
      </c>
    </row>
    <row r="46" spans="1:3" x14ac:dyDescent="0.35">
      <c r="A46" s="82">
        <v>1.2987012987012987</v>
      </c>
      <c r="B46" s="83">
        <v>0.62918499999999999</v>
      </c>
    </row>
    <row r="47" spans="1:3" x14ac:dyDescent="0.35">
      <c r="A47" s="82">
        <v>1.3157894736842106</v>
      </c>
      <c r="B47" s="83">
        <v>0.62612199999999996</v>
      </c>
    </row>
    <row r="48" spans="1:3" x14ac:dyDescent="0.35">
      <c r="A48" s="82">
        <v>1.3333333333333333</v>
      </c>
      <c r="B48" s="83">
        <v>0.62301099999999998</v>
      </c>
    </row>
    <row r="49" spans="1:2" x14ac:dyDescent="0.35">
      <c r="A49" s="82">
        <v>1.3513513513513513</v>
      </c>
      <c r="B49" s="83">
        <v>0.61985000000000001</v>
      </c>
    </row>
    <row r="50" spans="1:2" x14ac:dyDescent="0.35">
      <c r="A50" s="82">
        <v>1.3698630136986301</v>
      </c>
      <c r="B50" s="83">
        <v>0.61663900000000005</v>
      </c>
    </row>
    <row r="51" spans="1:2" x14ac:dyDescent="0.35">
      <c r="A51" s="82">
        <v>1.3888888888888888</v>
      </c>
      <c r="B51" s="83">
        <v>0.61337600000000003</v>
      </c>
    </row>
    <row r="52" spans="1:2" x14ac:dyDescent="0.35">
      <c r="A52" s="82">
        <v>1.4084507042253522</v>
      </c>
      <c r="B52" s="83">
        <v>0.61006000000000005</v>
      </c>
    </row>
    <row r="53" spans="1:2" x14ac:dyDescent="0.35">
      <c r="A53" s="82">
        <v>1.4285714285714286</v>
      </c>
      <c r="B53" s="83">
        <v>0.60668999999999995</v>
      </c>
    </row>
    <row r="54" spans="1:2" x14ac:dyDescent="0.35">
      <c r="A54" s="82">
        <v>1.4492753623188408</v>
      </c>
      <c r="B54" s="83">
        <v>0.60326400000000002</v>
      </c>
    </row>
    <row r="55" spans="1:2" x14ac:dyDescent="0.35">
      <c r="A55" s="82">
        <v>1.4705882352941175</v>
      </c>
      <c r="B55" s="83">
        <v>0.59978100000000001</v>
      </c>
    </row>
    <row r="56" spans="1:2" x14ac:dyDescent="0.35">
      <c r="A56" s="82">
        <v>1.4925373134328357</v>
      </c>
      <c r="B56" s="83">
        <v>0.59623999999999999</v>
      </c>
    </row>
    <row r="57" spans="1:2" x14ac:dyDescent="0.35">
      <c r="A57" s="82">
        <v>1.5151515151515151</v>
      </c>
      <c r="B57" s="83">
        <v>0.59263900000000003</v>
      </c>
    </row>
    <row r="58" spans="1:2" x14ac:dyDescent="0.35">
      <c r="A58" s="82">
        <v>1.5384615384615383</v>
      </c>
      <c r="B58" s="83">
        <v>0.58897600000000006</v>
      </c>
    </row>
    <row r="59" spans="1:2" x14ac:dyDescent="0.35">
      <c r="A59" s="82">
        <v>1.5625</v>
      </c>
      <c r="B59" s="83">
        <v>0.58525099999999997</v>
      </c>
    </row>
    <row r="60" spans="1:2" x14ac:dyDescent="0.35">
      <c r="A60" s="82">
        <v>1.5873015873015872</v>
      </c>
      <c r="B60" s="83">
        <v>0.58146200000000003</v>
      </c>
    </row>
    <row r="61" spans="1:2" x14ac:dyDescent="0.35">
      <c r="A61" s="82">
        <v>1.6129032258064517</v>
      </c>
      <c r="B61" s="83">
        <v>0.57760599999999995</v>
      </c>
    </row>
    <row r="62" spans="1:2" x14ac:dyDescent="0.35">
      <c r="A62" s="82">
        <v>1.639344262295082</v>
      </c>
      <c r="B62" s="83">
        <v>0.57368300000000005</v>
      </c>
    </row>
    <row r="63" spans="1:2" x14ac:dyDescent="0.35">
      <c r="A63" s="82">
        <v>1.6666666666666667</v>
      </c>
      <c r="B63" s="83">
        <v>0.56969099999999995</v>
      </c>
    </row>
    <row r="64" spans="1:2" x14ac:dyDescent="0.35">
      <c r="A64" s="82">
        <v>1.6949152542372883</v>
      </c>
      <c r="B64" s="83">
        <v>0.56562699999999999</v>
      </c>
    </row>
    <row r="65" spans="1:2" x14ac:dyDescent="0.35">
      <c r="A65" s="82">
        <v>1.7241379310344829</v>
      </c>
      <c r="B65" s="83">
        <v>0.56149000000000004</v>
      </c>
    </row>
    <row r="66" spans="1:2" x14ac:dyDescent="0.35">
      <c r="A66" s="82">
        <v>1.7543859649122808</v>
      </c>
      <c r="B66" s="83">
        <v>0.55727800000000005</v>
      </c>
    </row>
    <row r="67" spans="1:2" x14ac:dyDescent="0.35">
      <c r="A67" s="82">
        <v>1.7857142857142856</v>
      </c>
      <c r="B67" s="83">
        <v>0.55298899999999995</v>
      </c>
    </row>
    <row r="68" spans="1:2" x14ac:dyDescent="0.35">
      <c r="A68" s="82">
        <v>1.8181818181818181</v>
      </c>
      <c r="B68" s="83">
        <v>0.54862</v>
      </c>
    </row>
    <row r="69" spans="1:2" x14ac:dyDescent="0.35">
      <c r="A69" s="82">
        <v>1.8518518518518516</v>
      </c>
      <c r="B69" s="83">
        <v>0.54417099999999996</v>
      </c>
    </row>
    <row r="70" spans="1:2" x14ac:dyDescent="0.35">
      <c r="A70" s="82">
        <v>1.8867924528301885</v>
      </c>
      <c r="B70" s="83">
        <v>0.53963700000000003</v>
      </c>
    </row>
    <row r="71" spans="1:2" x14ac:dyDescent="0.35">
      <c r="A71" s="82">
        <v>1.9230769230769229</v>
      </c>
      <c r="B71" s="83">
        <v>0.53501699999999996</v>
      </c>
    </row>
    <row r="72" spans="1:2" x14ac:dyDescent="0.35">
      <c r="A72" s="82">
        <v>1.9607843137254901</v>
      </c>
      <c r="B72" s="83">
        <v>0.53030900000000003</v>
      </c>
    </row>
    <row r="73" spans="1:2" x14ac:dyDescent="0.35">
      <c r="A73" s="82">
        <v>2</v>
      </c>
      <c r="B73" s="83">
        <v>0.52551000000000003</v>
      </c>
    </row>
    <row r="74" spans="1:2" x14ac:dyDescent="0.35">
      <c r="A74" s="82">
        <v>2.0408163265306123</v>
      </c>
      <c r="B74" s="83">
        <v>0.520617</v>
      </c>
    </row>
    <row r="75" spans="1:2" x14ac:dyDescent="0.35">
      <c r="A75" s="82">
        <v>2.0833333333333335</v>
      </c>
      <c r="B75" s="83">
        <v>0.51562799999999998</v>
      </c>
    </row>
    <row r="76" spans="1:2" x14ac:dyDescent="0.35">
      <c r="A76" s="82">
        <v>2.1276595744680851</v>
      </c>
      <c r="B76" s="83">
        <v>0.51053899999999997</v>
      </c>
    </row>
    <row r="77" spans="1:2" x14ac:dyDescent="0.35">
      <c r="A77" s="82">
        <v>2.1739130434782608</v>
      </c>
      <c r="B77" s="83">
        <v>0.50534800000000002</v>
      </c>
    </row>
    <row r="78" spans="1:2" x14ac:dyDescent="0.35">
      <c r="A78" s="82">
        <v>2.2222222222222223</v>
      </c>
      <c r="B78" s="83">
        <v>0.50005100000000002</v>
      </c>
    </row>
    <row r="79" spans="1:2" x14ac:dyDescent="0.35">
      <c r="A79" s="82">
        <v>2.2727272727272729</v>
      </c>
      <c r="B79" s="83">
        <v>0.49464599999999997</v>
      </c>
    </row>
    <row r="80" spans="1:2" x14ac:dyDescent="0.35">
      <c r="A80" s="82">
        <v>2.3255813953488373</v>
      </c>
      <c r="B80" s="83">
        <v>0.48912800000000001</v>
      </c>
    </row>
    <row r="81" spans="1:2" x14ac:dyDescent="0.35">
      <c r="A81" s="82">
        <v>2.3809523809523809</v>
      </c>
      <c r="B81" s="83">
        <v>0.48349500000000001</v>
      </c>
    </row>
    <row r="82" spans="1:2" x14ac:dyDescent="0.35">
      <c r="A82" s="82">
        <v>2.4390243902439024</v>
      </c>
      <c r="B82" s="83">
        <v>0.47774100000000003</v>
      </c>
    </row>
    <row r="83" spans="1:2" x14ac:dyDescent="0.35">
      <c r="A83" s="82">
        <v>2.5</v>
      </c>
      <c r="B83" s="83">
        <v>0.47186499999999998</v>
      </c>
    </row>
    <row r="84" spans="1:2" x14ac:dyDescent="0.35">
      <c r="A84" s="82">
        <v>2.5641025641025639</v>
      </c>
      <c r="B84" s="83">
        <v>0.46586</v>
      </c>
    </row>
    <row r="85" spans="1:2" x14ac:dyDescent="0.35">
      <c r="A85" s="82">
        <v>2.6315789473684212</v>
      </c>
      <c r="B85" s="83">
        <v>0.45972400000000002</v>
      </c>
    </row>
    <row r="86" spans="1:2" x14ac:dyDescent="0.35">
      <c r="A86" s="82">
        <v>2.7027027027027026</v>
      </c>
      <c r="B86" s="83">
        <v>0.45345099999999999</v>
      </c>
    </row>
    <row r="87" spans="1:2" x14ac:dyDescent="0.35">
      <c r="A87" s="82">
        <v>2.7777777777777777</v>
      </c>
      <c r="B87" s="83">
        <v>0.44703599999999999</v>
      </c>
    </row>
    <row r="88" spans="1:2" x14ac:dyDescent="0.35">
      <c r="A88" s="82">
        <v>2.8571428571428572</v>
      </c>
      <c r="B88" s="83">
        <v>0.44047500000000001</v>
      </c>
    </row>
    <row r="89" spans="1:2" x14ac:dyDescent="0.35">
      <c r="A89" s="82">
        <v>2.9411764705882351</v>
      </c>
      <c r="B89" s="83">
        <v>0.43376100000000001</v>
      </c>
    </row>
    <row r="90" spans="1:2" x14ac:dyDescent="0.35">
      <c r="A90" s="82">
        <v>3.0303030303030303</v>
      </c>
      <c r="B90" s="83">
        <v>0.42688999999999999</v>
      </c>
    </row>
    <row r="91" spans="1:2" x14ac:dyDescent="0.35">
      <c r="A91" s="82">
        <v>3.125</v>
      </c>
      <c r="B91" s="83">
        <v>0.41985600000000001</v>
      </c>
    </row>
    <row r="92" spans="1:2" x14ac:dyDescent="0.35">
      <c r="A92" s="82">
        <v>3.2258064516129035</v>
      </c>
      <c r="B92" s="83">
        <v>0.41265099999999999</v>
      </c>
    </row>
    <row r="93" spans="1:2" x14ac:dyDescent="0.35">
      <c r="A93" s="82">
        <v>3.3333333333333335</v>
      </c>
      <c r="B93" s="83">
        <v>0.40526899999999999</v>
      </c>
    </row>
    <row r="94" spans="1:2" x14ac:dyDescent="0.35">
      <c r="A94" s="82">
        <v>3.4482758620689657</v>
      </c>
      <c r="B94" s="83">
        <v>0.39770299999999997</v>
      </c>
    </row>
    <row r="95" spans="1:2" x14ac:dyDescent="0.35">
      <c r="A95" s="82">
        <v>3.5714285714285712</v>
      </c>
      <c r="B95" s="83">
        <v>0.38994400000000001</v>
      </c>
    </row>
    <row r="96" spans="1:2" x14ac:dyDescent="0.35">
      <c r="A96" s="82">
        <v>3.7037037037037033</v>
      </c>
      <c r="B96" s="83">
        <v>0.38198599999999999</v>
      </c>
    </row>
    <row r="97" spans="1:2" x14ac:dyDescent="0.35">
      <c r="A97" s="82">
        <v>3.8461538461538458</v>
      </c>
      <c r="B97" s="83">
        <v>0.37381799999999998</v>
      </c>
    </row>
    <row r="98" spans="1:2" x14ac:dyDescent="0.35">
      <c r="A98" s="82">
        <v>4</v>
      </c>
      <c r="B98" s="83">
        <v>0.36543199999999998</v>
      </c>
    </row>
    <row r="99" spans="1:2" x14ac:dyDescent="0.35">
      <c r="A99" s="82">
        <v>4.166666666666667</v>
      </c>
      <c r="B99" s="83">
        <v>0.35681600000000002</v>
      </c>
    </row>
    <row r="100" spans="1:2" x14ac:dyDescent="0.35">
      <c r="A100" s="82">
        <v>4.3478260869565215</v>
      </c>
      <c r="B100" s="83">
        <v>0.34796100000000002</v>
      </c>
    </row>
    <row r="101" spans="1:2" x14ac:dyDescent="0.35">
      <c r="A101" s="82">
        <v>4.5454545454545459</v>
      </c>
      <c r="B101" s="83">
        <v>0.33885300000000002</v>
      </c>
    </row>
    <row r="102" spans="1:2" x14ac:dyDescent="0.35">
      <c r="A102" s="82">
        <v>4.7619047619047619</v>
      </c>
      <c r="B102" s="83">
        <v>0.32947900000000002</v>
      </c>
    </row>
    <row r="103" spans="1:2" x14ac:dyDescent="0.35">
      <c r="A103" s="82">
        <v>5</v>
      </c>
      <c r="B103" s="83">
        <v>0.31982500000000003</v>
      </c>
    </row>
    <row r="104" spans="1:2" x14ac:dyDescent="0.35">
      <c r="A104" s="82">
        <v>5.2631578947368425</v>
      </c>
      <c r="B104" s="83">
        <v>0.30987599999999998</v>
      </c>
    </row>
    <row r="105" spans="1:2" x14ac:dyDescent="0.35">
      <c r="A105" s="82">
        <v>5.5555555555555554</v>
      </c>
      <c r="B105" s="83">
        <v>0.29961399999999999</v>
      </c>
    </row>
    <row r="106" spans="1:2" x14ac:dyDescent="0.35">
      <c r="A106" s="82">
        <v>5.8823529411764701</v>
      </c>
      <c r="B106" s="83">
        <v>0.28901900000000003</v>
      </c>
    </row>
    <row r="107" spans="1:2" x14ac:dyDescent="0.35">
      <c r="A107" s="82">
        <v>6.25</v>
      </c>
      <c r="B107" s="83">
        <v>0.27806999999999998</v>
      </c>
    </row>
    <row r="108" spans="1:2" x14ac:dyDescent="0.35">
      <c r="A108" s="82">
        <v>6.666666666666667</v>
      </c>
      <c r="B108" s="83">
        <v>0.26674399999999998</v>
      </c>
    </row>
    <row r="109" spans="1:2" x14ac:dyDescent="0.35">
      <c r="A109" s="82">
        <v>7.1428571428571423</v>
      </c>
      <c r="B109" s="83">
        <v>0.25501099999999999</v>
      </c>
    </row>
    <row r="110" spans="1:2" x14ac:dyDescent="0.35">
      <c r="A110" s="82">
        <v>7.6923076923076916</v>
      </c>
      <c r="B110" s="83">
        <v>0.242842</v>
      </c>
    </row>
    <row r="111" spans="1:2" x14ac:dyDescent="0.35">
      <c r="A111" s="82">
        <v>8.3333333333333339</v>
      </c>
      <c r="B111" s="83">
        <v>0.23019999999999999</v>
      </c>
    </row>
    <row r="112" spans="1:2" x14ac:dyDescent="0.35">
      <c r="A112" s="82">
        <v>9.0909090909090917</v>
      </c>
      <c r="B112" s="83">
        <v>0.21704399999999999</v>
      </c>
    </row>
    <row r="113" spans="1:2" x14ac:dyDescent="0.35">
      <c r="A113" s="82">
        <v>10</v>
      </c>
      <c r="B113" s="83">
        <v>0.203324</v>
      </c>
    </row>
    <row r="114" spans="1:2" x14ac:dyDescent="0.35">
      <c r="A114" s="82">
        <v>11.111111111111111</v>
      </c>
      <c r="B114" s="83">
        <v>0.18898000000000001</v>
      </c>
    </row>
    <row r="115" spans="1:2" x14ac:dyDescent="0.35">
      <c r="A115" s="82">
        <v>12.5</v>
      </c>
      <c r="B115" s="83">
        <v>0.17394200000000001</v>
      </c>
    </row>
    <row r="116" spans="1:2" x14ac:dyDescent="0.35">
      <c r="A116" s="82">
        <v>14.285714285714285</v>
      </c>
      <c r="B116" s="83">
        <v>0.15811900000000001</v>
      </c>
    </row>
    <row r="117" spans="1:2" x14ac:dyDescent="0.35">
      <c r="A117" s="82">
        <v>16.666666666666668</v>
      </c>
      <c r="B117" s="83">
        <v>0.14139499999999999</v>
      </c>
    </row>
    <row r="118" spans="1:2" x14ac:dyDescent="0.35">
      <c r="A118" s="82">
        <v>20</v>
      </c>
      <c r="B118" s="83">
        <v>0.123615</v>
      </c>
    </row>
    <row r="119" spans="1:2" x14ac:dyDescent="0.35">
      <c r="A119" s="82">
        <v>25</v>
      </c>
      <c r="B119" s="83">
        <v>0.104562</v>
      </c>
    </row>
    <row r="120" spans="1:2" x14ac:dyDescent="0.35">
      <c r="A120" s="82">
        <v>33.333333333333336</v>
      </c>
      <c r="B120" s="83">
        <v>8.3907999999999996E-2</v>
      </c>
    </row>
    <row r="121" spans="1:2" x14ac:dyDescent="0.35">
      <c r="A121" s="82">
        <v>50</v>
      </c>
      <c r="B121" s="83">
        <v>6.1098E-2</v>
      </c>
    </row>
    <row r="122" spans="1:2" x14ac:dyDescent="0.35">
      <c r="A122" s="82">
        <v>100</v>
      </c>
      <c r="B122" s="83">
        <v>3.4959999999999998E-2</v>
      </c>
    </row>
  </sheetData>
  <phoneticPr fontId="29"/>
  <pageMargins left="0.75" right="0.75" top="1" bottom="1" header="0.51180555555555596" footer="0.51180555555555596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4"/>
  <sheetViews>
    <sheetView topLeftCell="A16" workbookViewId="0">
      <selection activeCell="E12" sqref="E12"/>
    </sheetView>
  </sheetViews>
  <sheetFormatPr defaultColWidth="9" defaultRowHeight="15.5" x14ac:dyDescent="0.35"/>
  <sheetData>
    <row r="2" spans="1:4" x14ac:dyDescent="0.35">
      <c r="A2" t="s">
        <v>39</v>
      </c>
    </row>
    <row r="3" spans="1:4" ht="17.5" x14ac:dyDescent="0.35">
      <c r="A3" s="1" t="s">
        <v>40</v>
      </c>
    </row>
    <row r="4" spans="1:4" x14ac:dyDescent="0.35">
      <c r="A4" t="s">
        <v>41</v>
      </c>
    </row>
    <row r="5" spans="1:4" x14ac:dyDescent="0.35">
      <c r="A5" t="s">
        <v>42</v>
      </c>
    </row>
    <row r="6" spans="1:4" x14ac:dyDescent="0.35">
      <c r="A6" t="s">
        <v>43</v>
      </c>
    </row>
    <row r="7" spans="1:4" ht="17.5" x14ac:dyDescent="0.35">
      <c r="A7" s="1" t="s">
        <v>44</v>
      </c>
    </row>
    <row r="8" spans="1:4" x14ac:dyDescent="0.35">
      <c r="A8" t="s">
        <v>45</v>
      </c>
    </row>
    <row r="10" spans="1:4" x14ac:dyDescent="0.35">
      <c r="A10" t="s">
        <v>46</v>
      </c>
    </row>
    <row r="12" spans="1:4" x14ac:dyDescent="0.35">
      <c r="A12" t="s">
        <v>45</v>
      </c>
      <c r="D12" s="14" t="s">
        <v>47</v>
      </c>
    </row>
    <row r="14" spans="1:4" x14ac:dyDescent="0.35">
      <c r="A14" s="2" t="s">
        <v>33</v>
      </c>
    </row>
  </sheetData>
  <phoneticPr fontId="29"/>
  <pageMargins left="0.75" right="0.75" top="1" bottom="1" header="0.51111111111111096" footer="0.51111111111111096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8347-FCFC-4BB0-B142-D8A839B77C74}">
  <dimension ref="A1:B102"/>
  <sheetViews>
    <sheetView workbookViewId="0">
      <selection activeCell="A2" sqref="A2:B101"/>
    </sheetView>
  </sheetViews>
  <sheetFormatPr defaultRowHeight="15.5" x14ac:dyDescent="0.35"/>
  <cols>
    <col min="1" max="1" width="8.6640625" style="77"/>
    <col min="2" max="2" width="8.6640625" style="78"/>
  </cols>
  <sheetData>
    <row r="1" spans="1:2" x14ac:dyDescent="0.35">
      <c r="A1" s="77" t="s">
        <v>34</v>
      </c>
      <c r="B1" s="78" t="s">
        <v>35</v>
      </c>
    </row>
    <row r="2" spans="1:2" x14ac:dyDescent="0.35">
      <c r="A2" s="77">
        <v>1</v>
      </c>
      <c r="B2" s="78">
        <v>0.68842300000000001</v>
      </c>
    </row>
    <row r="3" spans="1:2" x14ac:dyDescent="0.35">
      <c r="A3" s="77">
        <v>1.0101010101010102</v>
      </c>
      <c r="B3" s="78">
        <v>0.68622700000000003</v>
      </c>
    </row>
    <row r="4" spans="1:2" x14ac:dyDescent="0.35">
      <c r="A4" s="77">
        <v>1.0204081632653061</v>
      </c>
      <c r="B4" s="78">
        <v>0.684002</v>
      </c>
    </row>
    <row r="5" spans="1:2" x14ac:dyDescent="0.35">
      <c r="A5" s="77">
        <v>1.0309278350515465</v>
      </c>
      <c r="B5" s="78">
        <v>0.68174599999999996</v>
      </c>
    </row>
    <row r="6" spans="1:2" x14ac:dyDescent="0.35">
      <c r="A6" s="77">
        <v>1.0416666666666667</v>
      </c>
      <c r="B6" s="78">
        <v>0.67945999999999995</v>
      </c>
    </row>
    <row r="7" spans="1:2" x14ac:dyDescent="0.35">
      <c r="A7" s="77">
        <v>1.0526315789473684</v>
      </c>
      <c r="B7" s="78">
        <v>0.67714099999999999</v>
      </c>
    </row>
    <row r="8" spans="1:2" x14ac:dyDescent="0.35">
      <c r="A8" s="77">
        <v>1.0638297872340425</v>
      </c>
      <c r="B8" s="78">
        <v>0.67479100000000003</v>
      </c>
    </row>
    <row r="9" spans="1:2" x14ac:dyDescent="0.35">
      <c r="A9" s="77">
        <v>1.075268817204301</v>
      </c>
      <c r="B9" s="78">
        <v>0.67240699999999998</v>
      </c>
    </row>
    <row r="10" spans="1:2" x14ac:dyDescent="0.35">
      <c r="A10" s="77">
        <v>1.0869565217391304</v>
      </c>
      <c r="B10" s="78">
        <v>0.66998999999999997</v>
      </c>
    </row>
    <row r="11" spans="1:2" x14ac:dyDescent="0.35">
      <c r="A11" s="77">
        <v>1.0989010989010988</v>
      </c>
      <c r="B11" s="78">
        <v>0.66753899999999999</v>
      </c>
    </row>
    <row r="12" spans="1:2" x14ac:dyDescent="0.35">
      <c r="A12" s="77">
        <v>1.1111111111111112</v>
      </c>
      <c r="B12" s="78">
        <v>0.66505199999999998</v>
      </c>
    </row>
    <row r="13" spans="1:2" x14ac:dyDescent="0.35">
      <c r="A13" s="77">
        <v>1.1235955056179776</v>
      </c>
      <c r="B13" s="78">
        <v>0.66252999999999995</v>
      </c>
    </row>
    <row r="14" spans="1:2" x14ac:dyDescent="0.35">
      <c r="A14" s="77">
        <v>1.1363636363636365</v>
      </c>
      <c r="B14" s="78">
        <v>0.659972</v>
      </c>
    </row>
    <row r="15" spans="1:2" x14ac:dyDescent="0.35">
      <c r="A15" s="77">
        <v>1.1494252873563218</v>
      </c>
      <c r="B15" s="78">
        <v>0.65737599999999996</v>
      </c>
    </row>
    <row r="16" spans="1:2" x14ac:dyDescent="0.35">
      <c r="A16" s="77">
        <v>1.1627906976744187</v>
      </c>
      <c r="B16" s="78">
        <v>0.65474200000000005</v>
      </c>
    </row>
    <row r="17" spans="1:2" x14ac:dyDescent="0.35">
      <c r="A17" s="77">
        <v>1.1764705882352942</v>
      </c>
      <c r="B17" s="78">
        <v>0.65207000000000004</v>
      </c>
    </row>
    <row r="18" spans="1:2" x14ac:dyDescent="0.35">
      <c r="A18" s="77">
        <v>1.1904761904761905</v>
      </c>
      <c r="B18" s="78">
        <v>0.64935699999999996</v>
      </c>
    </row>
    <row r="19" spans="1:2" x14ac:dyDescent="0.35">
      <c r="A19" s="77">
        <v>1.2048192771084338</v>
      </c>
      <c r="B19" s="78">
        <v>0.64660399999999996</v>
      </c>
    </row>
    <row r="20" spans="1:2" x14ac:dyDescent="0.35">
      <c r="A20" s="77">
        <v>1.2195121951219512</v>
      </c>
      <c r="B20" s="78">
        <v>0.64380999999999999</v>
      </c>
    </row>
    <row r="21" spans="1:2" x14ac:dyDescent="0.35">
      <c r="A21" s="77">
        <v>1.2345679012345678</v>
      </c>
      <c r="B21" s="78">
        <v>0.64097300000000001</v>
      </c>
    </row>
    <row r="22" spans="1:2" x14ac:dyDescent="0.35">
      <c r="A22" s="77">
        <v>1.25</v>
      </c>
      <c r="B22" s="78">
        <v>0.63809400000000005</v>
      </c>
    </row>
    <row r="23" spans="1:2" x14ac:dyDescent="0.35">
      <c r="A23" s="77">
        <v>1.2658227848101264</v>
      </c>
      <c r="B23" s="78">
        <v>0.63517000000000001</v>
      </c>
    </row>
    <row r="24" spans="1:2" x14ac:dyDescent="0.35">
      <c r="A24" s="77">
        <v>1.2820512820512819</v>
      </c>
      <c r="B24" s="78">
        <v>0.63219999999999998</v>
      </c>
    </row>
    <row r="25" spans="1:2" x14ac:dyDescent="0.35">
      <c r="A25" s="77">
        <v>1.2987012987012987</v>
      </c>
      <c r="B25" s="78">
        <v>0.62918499999999999</v>
      </c>
    </row>
    <row r="26" spans="1:2" x14ac:dyDescent="0.35">
      <c r="A26" s="77">
        <v>1.3157894736842106</v>
      </c>
      <c r="B26" s="78">
        <v>0.62612199999999996</v>
      </c>
    </row>
    <row r="27" spans="1:2" x14ac:dyDescent="0.35">
      <c r="A27" s="77">
        <v>1.3333333333333333</v>
      </c>
      <c r="B27" s="78">
        <v>0.62301099999999998</v>
      </c>
    </row>
    <row r="28" spans="1:2" x14ac:dyDescent="0.35">
      <c r="A28" s="77">
        <v>1.3513513513513513</v>
      </c>
      <c r="B28" s="78">
        <v>0.61985000000000001</v>
      </c>
    </row>
    <row r="29" spans="1:2" x14ac:dyDescent="0.35">
      <c r="A29" s="77">
        <v>1.3698630136986301</v>
      </c>
      <c r="B29" s="78">
        <v>0.61663900000000005</v>
      </c>
    </row>
    <row r="30" spans="1:2" x14ac:dyDescent="0.35">
      <c r="A30" s="77">
        <v>1.3888888888888888</v>
      </c>
      <c r="B30" s="78">
        <v>0.61337600000000003</v>
      </c>
    </row>
    <row r="31" spans="1:2" x14ac:dyDescent="0.35">
      <c r="A31" s="77">
        <v>1.4084507042253522</v>
      </c>
      <c r="B31" s="78">
        <v>0.61006000000000005</v>
      </c>
    </row>
    <row r="32" spans="1:2" x14ac:dyDescent="0.35">
      <c r="A32" s="77">
        <v>1.4285714285714286</v>
      </c>
      <c r="B32" s="78">
        <v>0.60668999999999995</v>
      </c>
    </row>
    <row r="33" spans="1:2" x14ac:dyDescent="0.35">
      <c r="A33" s="77">
        <v>1.4492753623188408</v>
      </c>
      <c r="B33" s="78">
        <v>0.60326400000000002</v>
      </c>
    </row>
    <row r="34" spans="1:2" x14ac:dyDescent="0.35">
      <c r="A34" s="77">
        <v>1.4705882352941175</v>
      </c>
      <c r="B34" s="78">
        <v>0.59978100000000001</v>
      </c>
    </row>
    <row r="35" spans="1:2" x14ac:dyDescent="0.35">
      <c r="A35" s="77">
        <v>1.4925373134328357</v>
      </c>
      <c r="B35" s="78">
        <v>0.59623999999999999</v>
      </c>
    </row>
    <row r="36" spans="1:2" x14ac:dyDescent="0.35">
      <c r="A36" s="77">
        <v>1.5151515151515151</v>
      </c>
      <c r="B36" s="78">
        <v>0.59263900000000003</v>
      </c>
    </row>
    <row r="37" spans="1:2" x14ac:dyDescent="0.35">
      <c r="A37" s="77">
        <v>1.5384615384615383</v>
      </c>
      <c r="B37" s="78">
        <v>0.58897600000000006</v>
      </c>
    </row>
    <row r="38" spans="1:2" x14ac:dyDescent="0.35">
      <c r="A38" s="77">
        <v>1.5625</v>
      </c>
      <c r="B38" s="78">
        <v>0.58525099999999997</v>
      </c>
    </row>
    <row r="39" spans="1:2" x14ac:dyDescent="0.35">
      <c r="A39" s="77">
        <v>1.5873015873015872</v>
      </c>
      <c r="B39" s="78">
        <v>0.58146200000000003</v>
      </c>
    </row>
    <row r="40" spans="1:2" x14ac:dyDescent="0.35">
      <c r="A40" s="77">
        <v>1.6129032258064517</v>
      </c>
      <c r="B40" s="78">
        <v>0.57760599999999995</v>
      </c>
    </row>
    <row r="41" spans="1:2" x14ac:dyDescent="0.35">
      <c r="A41" s="77">
        <v>1.639344262295082</v>
      </c>
      <c r="B41" s="78">
        <v>0.57368300000000005</v>
      </c>
    </row>
    <row r="42" spans="1:2" x14ac:dyDescent="0.35">
      <c r="A42" s="77">
        <v>1.6666666666666667</v>
      </c>
      <c r="B42" s="78">
        <v>0.56969099999999995</v>
      </c>
    </row>
    <row r="43" spans="1:2" x14ac:dyDescent="0.35">
      <c r="A43" s="77">
        <v>1.6949152542372883</v>
      </c>
      <c r="B43" s="78">
        <v>0.56562699999999999</v>
      </c>
    </row>
    <row r="44" spans="1:2" x14ac:dyDescent="0.35">
      <c r="A44" s="77">
        <v>1.7241379310344829</v>
      </c>
      <c r="B44" s="78">
        <v>0.56149000000000004</v>
      </c>
    </row>
    <row r="45" spans="1:2" x14ac:dyDescent="0.35">
      <c r="A45" s="77">
        <v>1.7543859649122808</v>
      </c>
      <c r="B45" s="78">
        <v>0.55727800000000005</v>
      </c>
    </row>
    <row r="46" spans="1:2" x14ac:dyDescent="0.35">
      <c r="A46" s="77">
        <v>1.7857142857142856</v>
      </c>
      <c r="B46" s="78">
        <v>0.55298899999999995</v>
      </c>
    </row>
    <row r="47" spans="1:2" x14ac:dyDescent="0.35">
      <c r="A47" s="77">
        <v>1.8181818181818181</v>
      </c>
      <c r="B47" s="78">
        <v>0.54862</v>
      </c>
    </row>
    <row r="48" spans="1:2" x14ac:dyDescent="0.35">
      <c r="A48" s="77">
        <v>1.8518518518518516</v>
      </c>
      <c r="B48" s="78">
        <v>0.54417099999999996</v>
      </c>
    </row>
    <row r="49" spans="1:2" x14ac:dyDescent="0.35">
      <c r="A49" s="77">
        <v>1.8867924528301885</v>
      </c>
      <c r="B49" s="78">
        <v>0.53963700000000003</v>
      </c>
    </row>
    <row r="50" spans="1:2" x14ac:dyDescent="0.35">
      <c r="A50" s="77">
        <v>1.9230769230769229</v>
      </c>
      <c r="B50" s="78">
        <v>0.53501699999999996</v>
      </c>
    </row>
    <row r="51" spans="1:2" x14ac:dyDescent="0.35">
      <c r="A51" s="77">
        <v>1.9607843137254901</v>
      </c>
      <c r="B51" s="78">
        <v>0.53030900000000003</v>
      </c>
    </row>
    <row r="52" spans="1:2" x14ac:dyDescent="0.35">
      <c r="A52" s="77">
        <v>2</v>
      </c>
      <c r="B52" s="78">
        <v>0.52551000000000003</v>
      </c>
    </row>
    <row r="53" spans="1:2" x14ac:dyDescent="0.35">
      <c r="A53" s="77">
        <v>2.0408163265306123</v>
      </c>
      <c r="B53" s="78">
        <v>0.520617</v>
      </c>
    </row>
    <row r="54" spans="1:2" x14ac:dyDescent="0.35">
      <c r="A54" s="77">
        <v>2.0833333333333335</v>
      </c>
      <c r="B54" s="78">
        <v>0.51562799999999998</v>
      </c>
    </row>
    <row r="55" spans="1:2" x14ac:dyDescent="0.35">
      <c r="A55" s="77">
        <v>2.1276595744680851</v>
      </c>
      <c r="B55" s="78">
        <v>0.51053899999999997</v>
      </c>
    </row>
    <row r="56" spans="1:2" x14ac:dyDescent="0.35">
      <c r="A56" s="77">
        <v>2.1739130434782608</v>
      </c>
      <c r="B56" s="78">
        <v>0.50534800000000002</v>
      </c>
    </row>
    <row r="57" spans="1:2" x14ac:dyDescent="0.35">
      <c r="A57" s="77">
        <v>2.2222222222222223</v>
      </c>
      <c r="B57" s="78">
        <v>0.50005100000000002</v>
      </c>
    </row>
    <row r="58" spans="1:2" x14ac:dyDescent="0.35">
      <c r="A58" s="77">
        <v>2.2727272727272729</v>
      </c>
      <c r="B58" s="78">
        <v>0.49464599999999997</v>
      </c>
    </row>
    <row r="59" spans="1:2" x14ac:dyDescent="0.35">
      <c r="A59" s="77">
        <v>2.3255813953488373</v>
      </c>
      <c r="B59" s="78">
        <v>0.48912800000000001</v>
      </c>
    </row>
    <row r="60" spans="1:2" x14ac:dyDescent="0.35">
      <c r="A60" s="77">
        <v>2.3809523809523809</v>
      </c>
      <c r="B60" s="78">
        <v>0.48349500000000001</v>
      </c>
    </row>
    <row r="61" spans="1:2" x14ac:dyDescent="0.35">
      <c r="A61" s="77">
        <v>2.4390243902439024</v>
      </c>
      <c r="B61" s="78">
        <v>0.47774100000000003</v>
      </c>
    </row>
    <row r="62" spans="1:2" x14ac:dyDescent="0.35">
      <c r="A62" s="77">
        <v>2.5</v>
      </c>
      <c r="B62" s="78">
        <v>0.47186499999999998</v>
      </c>
    </row>
    <row r="63" spans="1:2" x14ac:dyDescent="0.35">
      <c r="A63" s="77">
        <v>2.5641025641025639</v>
      </c>
      <c r="B63" s="78">
        <v>0.46586</v>
      </c>
    </row>
    <row r="64" spans="1:2" x14ac:dyDescent="0.35">
      <c r="A64" s="77">
        <v>2.6315789473684212</v>
      </c>
      <c r="B64" s="78">
        <v>0.45972400000000002</v>
      </c>
    </row>
    <row r="65" spans="1:2" x14ac:dyDescent="0.35">
      <c r="A65" s="77">
        <v>2.7027027027027026</v>
      </c>
      <c r="B65" s="78">
        <v>0.45345099999999999</v>
      </c>
    </row>
    <row r="66" spans="1:2" x14ac:dyDescent="0.35">
      <c r="A66" s="77">
        <v>2.7777777777777777</v>
      </c>
      <c r="B66" s="78">
        <v>0.44703599999999999</v>
      </c>
    </row>
    <row r="67" spans="1:2" x14ac:dyDescent="0.35">
      <c r="A67" s="77">
        <v>2.8571428571428572</v>
      </c>
      <c r="B67" s="78">
        <v>0.44047500000000001</v>
      </c>
    </row>
    <row r="68" spans="1:2" x14ac:dyDescent="0.35">
      <c r="A68" s="77">
        <v>2.9411764705882351</v>
      </c>
      <c r="B68" s="78">
        <v>0.43376100000000001</v>
      </c>
    </row>
    <row r="69" spans="1:2" x14ac:dyDescent="0.35">
      <c r="A69" s="77">
        <v>3.0303030303030303</v>
      </c>
      <c r="B69" s="78">
        <v>0.42688999999999999</v>
      </c>
    </row>
    <row r="70" spans="1:2" x14ac:dyDescent="0.35">
      <c r="A70" s="77">
        <v>3.125</v>
      </c>
      <c r="B70" s="78">
        <v>0.41985600000000001</v>
      </c>
    </row>
    <row r="71" spans="1:2" x14ac:dyDescent="0.35">
      <c r="A71" s="77">
        <v>3.2258064516129035</v>
      </c>
      <c r="B71" s="78">
        <v>0.41265099999999999</v>
      </c>
    </row>
    <row r="72" spans="1:2" x14ac:dyDescent="0.35">
      <c r="A72" s="77">
        <v>3.3333333333333335</v>
      </c>
      <c r="B72" s="78">
        <v>0.40526899999999999</v>
      </c>
    </row>
    <row r="73" spans="1:2" x14ac:dyDescent="0.35">
      <c r="A73" s="77">
        <v>3.4482758620689657</v>
      </c>
      <c r="B73" s="78">
        <v>0.39770299999999997</v>
      </c>
    </row>
    <row r="74" spans="1:2" x14ac:dyDescent="0.35">
      <c r="A74" s="77">
        <v>3.5714285714285712</v>
      </c>
      <c r="B74" s="78">
        <v>0.38994400000000001</v>
      </c>
    </row>
    <row r="75" spans="1:2" x14ac:dyDescent="0.35">
      <c r="A75" s="77">
        <v>3.7037037037037033</v>
      </c>
      <c r="B75" s="78">
        <v>0.38198599999999999</v>
      </c>
    </row>
    <row r="76" spans="1:2" x14ac:dyDescent="0.35">
      <c r="A76" s="77">
        <v>3.8461538461538458</v>
      </c>
      <c r="B76" s="78">
        <v>0.37381799999999998</v>
      </c>
    </row>
    <row r="77" spans="1:2" x14ac:dyDescent="0.35">
      <c r="A77" s="77">
        <v>4</v>
      </c>
      <c r="B77" s="78">
        <v>0.36543199999999998</v>
      </c>
    </row>
    <row r="78" spans="1:2" x14ac:dyDescent="0.35">
      <c r="A78" s="77">
        <v>4.166666666666667</v>
      </c>
      <c r="B78" s="78">
        <v>0.35681600000000002</v>
      </c>
    </row>
    <row r="79" spans="1:2" x14ac:dyDescent="0.35">
      <c r="A79" s="77">
        <v>4.3478260869565215</v>
      </c>
      <c r="B79" s="78">
        <v>0.34796100000000002</v>
      </c>
    </row>
    <row r="80" spans="1:2" x14ac:dyDescent="0.35">
      <c r="A80" s="77">
        <v>4.5454545454545459</v>
      </c>
      <c r="B80" s="78">
        <v>0.33885300000000002</v>
      </c>
    </row>
    <row r="81" spans="1:2" x14ac:dyDescent="0.35">
      <c r="A81" s="77">
        <v>4.7619047619047619</v>
      </c>
      <c r="B81" s="78">
        <v>0.32947900000000002</v>
      </c>
    </row>
    <row r="82" spans="1:2" x14ac:dyDescent="0.35">
      <c r="A82" s="77">
        <v>5</v>
      </c>
      <c r="B82" s="78">
        <v>0.31982500000000003</v>
      </c>
    </row>
    <row r="83" spans="1:2" x14ac:dyDescent="0.35">
      <c r="A83" s="77">
        <v>5.2631578947368425</v>
      </c>
      <c r="B83" s="78">
        <v>0.30987599999999998</v>
      </c>
    </row>
    <row r="84" spans="1:2" x14ac:dyDescent="0.35">
      <c r="A84" s="77">
        <v>5.5555555555555554</v>
      </c>
      <c r="B84" s="78">
        <v>0.29961399999999999</v>
      </c>
    </row>
    <row r="85" spans="1:2" x14ac:dyDescent="0.35">
      <c r="A85" s="77">
        <v>5.8823529411764701</v>
      </c>
      <c r="B85" s="78">
        <v>0.28901900000000003</v>
      </c>
    </row>
    <row r="86" spans="1:2" x14ac:dyDescent="0.35">
      <c r="A86" s="77">
        <v>6.25</v>
      </c>
      <c r="B86" s="78">
        <v>0.27806999999999998</v>
      </c>
    </row>
    <row r="87" spans="1:2" x14ac:dyDescent="0.35">
      <c r="A87" s="77">
        <v>6.666666666666667</v>
      </c>
      <c r="B87" s="78">
        <v>0.26674399999999998</v>
      </c>
    </row>
    <row r="88" spans="1:2" x14ac:dyDescent="0.35">
      <c r="A88" s="77">
        <v>7.1428571428571423</v>
      </c>
      <c r="B88" s="78">
        <v>0.25501099999999999</v>
      </c>
    </row>
    <row r="89" spans="1:2" x14ac:dyDescent="0.35">
      <c r="A89" s="77">
        <v>7.6923076923076916</v>
      </c>
      <c r="B89" s="78">
        <v>0.242842</v>
      </c>
    </row>
    <row r="90" spans="1:2" x14ac:dyDescent="0.35">
      <c r="A90" s="77">
        <v>8.3333333333333339</v>
      </c>
      <c r="B90" s="78">
        <v>0.23019999999999999</v>
      </c>
    </row>
    <row r="91" spans="1:2" x14ac:dyDescent="0.35">
      <c r="A91" s="77">
        <v>9.0909090909090917</v>
      </c>
      <c r="B91" s="78">
        <v>0.21704399999999999</v>
      </c>
    </row>
    <row r="92" spans="1:2" x14ac:dyDescent="0.35">
      <c r="A92" s="77">
        <v>10</v>
      </c>
      <c r="B92" s="78">
        <v>0.203324</v>
      </c>
    </row>
    <row r="93" spans="1:2" x14ac:dyDescent="0.35">
      <c r="A93" s="77">
        <v>11.111111111111111</v>
      </c>
      <c r="B93" s="78">
        <v>0.18898000000000001</v>
      </c>
    </row>
    <row r="94" spans="1:2" x14ac:dyDescent="0.35">
      <c r="A94" s="77">
        <v>12.5</v>
      </c>
      <c r="B94" s="78">
        <v>0.17394200000000001</v>
      </c>
    </row>
    <row r="95" spans="1:2" x14ac:dyDescent="0.35">
      <c r="A95" s="77">
        <v>14.285714285714285</v>
      </c>
      <c r="B95" s="78">
        <v>0.15811900000000001</v>
      </c>
    </row>
    <row r="96" spans="1:2" x14ac:dyDescent="0.35">
      <c r="A96" s="77">
        <v>16.666666666666668</v>
      </c>
      <c r="B96" s="78">
        <v>0.14139499999999999</v>
      </c>
    </row>
    <row r="97" spans="1:2" x14ac:dyDescent="0.35">
      <c r="A97" s="77">
        <v>20</v>
      </c>
      <c r="B97" s="78">
        <v>0.123615</v>
      </c>
    </row>
    <row r="98" spans="1:2" x14ac:dyDescent="0.35">
      <c r="A98" s="77">
        <v>25</v>
      </c>
      <c r="B98" s="78">
        <v>0.104562</v>
      </c>
    </row>
    <row r="99" spans="1:2" x14ac:dyDescent="0.35">
      <c r="A99" s="77">
        <v>33.333333333333336</v>
      </c>
      <c r="B99" s="78">
        <v>8.3907999999999996E-2</v>
      </c>
    </row>
    <row r="100" spans="1:2" x14ac:dyDescent="0.35">
      <c r="A100" s="77">
        <v>50</v>
      </c>
      <c r="B100" s="78">
        <v>6.1098E-2</v>
      </c>
    </row>
    <row r="101" spans="1:2" x14ac:dyDescent="0.35">
      <c r="A101" s="77">
        <v>100</v>
      </c>
      <c r="B101" s="78">
        <v>3.4959999999999998E-2</v>
      </c>
    </row>
    <row r="102" spans="1:2" x14ac:dyDescent="0.35">
      <c r="B102" s="78">
        <v>0</v>
      </c>
    </row>
  </sheetData>
  <sortState xmlns:xlrd2="http://schemas.microsoft.com/office/spreadsheetml/2017/richdata2" ref="A2:F102">
    <sortCondition ref="A2:A102"/>
  </sortState>
  <phoneticPr fontId="2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workbookViewId="0">
      <selection activeCell="B4" sqref="B4"/>
    </sheetView>
  </sheetViews>
  <sheetFormatPr defaultColWidth="9" defaultRowHeight="15.5" x14ac:dyDescent="0.35"/>
  <cols>
    <col min="2" max="6" width="5.5" style="3" customWidth="1"/>
    <col min="7" max="12" width="5.5" customWidth="1"/>
  </cols>
  <sheetData>
    <row r="1" spans="1:13" x14ac:dyDescent="0.35">
      <c r="A1" s="3" t="s">
        <v>36</v>
      </c>
    </row>
    <row r="2" spans="1:13" ht="23.15" customHeight="1" x14ac:dyDescent="0.35">
      <c r="A2" s="4" t="s">
        <v>37</v>
      </c>
      <c r="B2" s="5">
        <v>10</v>
      </c>
      <c r="C2" s="5">
        <v>15</v>
      </c>
      <c r="D2" s="5">
        <v>20</v>
      </c>
      <c r="E2" s="5">
        <v>30</v>
      </c>
      <c r="F2" s="5">
        <v>40</v>
      </c>
      <c r="G2" s="5">
        <v>50</v>
      </c>
      <c r="H2" s="5">
        <v>60</v>
      </c>
      <c r="I2" s="5">
        <v>70</v>
      </c>
      <c r="J2" s="5">
        <v>80</v>
      </c>
      <c r="K2" s="5">
        <v>90</v>
      </c>
      <c r="L2" s="5">
        <v>100</v>
      </c>
      <c r="M2" s="8"/>
    </row>
    <row r="3" spans="1:13" ht="23.15" customHeight="1" x14ac:dyDescent="0.35">
      <c r="A3" s="4" t="s">
        <v>3</v>
      </c>
      <c r="B3" s="5">
        <v>8</v>
      </c>
      <c r="C3" s="5">
        <v>12</v>
      </c>
      <c r="D3" s="5">
        <v>16</v>
      </c>
      <c r="E3" s="5">
        <v>25</v>
      </c>
      <c r="F3" s="5">
        <v>32</v>
      </c>
      <c r="G3" s="5">
        <v>41</v>
      </c>
      <c r="H3" s="5">
        <v>50</v>
      </c>
      <c r="I3" s="5">
        <v>59</v>
      </c>
      <c r="J3" s="5">
        <v>64</v>
      </c>
      <c r="K3" s="5">
        <v>75</v>
      </c>
      <c r="L3" s="5">
        <v>80</v>
      </c>
      <c r="M3" s="8"/>
    </row>
    <row r="4" spans="1:13" ht="23.15" customHeight="1" x14ac:dyDescent="0.35">
      <c r="A4" s="5" t="s">
        <v>38</v>
      </c>
      <c r="B4" s="5">
        <v>99</v>
      </c>
      <c r="C4" s="5">
        <v>54</v>
      </c>
      <c r="D4" s="5">
        <v>35</v>
      </c>
      <c r="E4" s="5">
        <v>18</v>
      </c>
      <c r="F4" s="5">
        <v>12</v>
      </c>
      <c r="G4" s="5">
        <v>8.8000000000000007</v>
      </c>
      <c r="H4" s="5">
        <v>6.6</v>
      </c>
      <c r="I4" s="5">
        <v>13</v>
      </c>
      <c r="J4" s="5">
        <v>16</v>
      </c>
      <c r="K4" s="5">
        <v>21</v>
      </c>
      <c r="L4" s="5">
        <v>3.1</v>
      </c>
      <c r="M4" s="8"/>
    </row>
    <row r="5" spans="1:13" x14ac:dyDescent="0.35">
      <c r="A5" s="5">
        <v>1.9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v>240</v>
      </c>
      <c r="M5" s="8"/>
    </row>
    <row r="6" spans="1:13" x14ac:dyDescent="0.35">
      <c r="A6" s="5">
        <v>3.5</v>
      </c>
      <c r="B6" s="5"/>
      <c r="C6" s="5"/>
      <c r="D6" s="5"/>
      <c r="E6" s="5"/>
      <c r="F6" s="5"/>
      <c r="G6" s="5"/>
      <c r="H6" s="5"/>
      <c r="I6" s="5"/>
      <c r="J6" s="5">
        <v>90</v>
      </c>
      <c r="K6" s="5">
        <v>90</v>
      </c>
      <c r="L6" s="6"/>
      <c r="M6" s="8"/>
    </row>
    <row r="7" spans="1:13" x14ac:dyDescent="0.35">
      <c r="A7" s="5">
        <v>7</v>
      </c>
      <c r="B7" s="5"/>
      <c r="C7" s="5"/>
      <c r="D7" s="5"/>
      <c r="E7" s="5"/>
      <c r="F7" s="5"/>
      <c r="G7" s="5"/>
      <c r="H7" s="6">
        <v>46</v>
      </c>
      <c r="I7" s="5">
        <v>36</v>
      </c>
      <c r="J7" s="5"/>
      <c r="K7" s="5"/>
      <c r="L7" s="5"/>
      <c r="M7" s="8"/>
    </row>
    <row r="8" spans="1:13" x14ac:dyDescent="0.35">
      <c r="A8" s="5">
        <v>10</v>
      </c>
      <c r="B8" s="5"/>
      <c r="C8" s="5"/>
      <c r="D8" s="5"/>
      <c r="E8" s="5">
        <v>90</v>
      </c>
      <c r="F8" s="6"/>
      <c r="G8" s="6">
        <v>41</v>
      </c>
      <c r="H8" s="6"/>
      <c r="I8" s="5"/>
      <c r="J8" s="5"/>
      <c r="K8" s="5"/>
      <c r="L8" s="5"/>
      <c r="M8" s="8"/>
    </row>
    <row r="9" spans="1:13" x14ac:dyDescent="0.35">
      <c r="A9" s="5">
        <v>14</v>
      </c>
      <c r="B9" s="5"/>
      <c r="C9" s="5"/>
      <c r="D9" s="5"/>
      <c r="E9" s="5">
        <v>48</v>
      </c>
      <c r="F9" s="6">
        <v>32</v>
      </c>
      <c r="G9" s="5"/>
      <c r="H9" s="5"/>
      <c r="I9" s="6"/>
      <c r="J9" s="6"/>
      <c r="K9" s="5"/>
      <c r="L9" s="5"/>
      <c r="M9" s="8"/>
    </row>
    <row r="10" spans="1:13" x14ac:dyDescent="0.35">
      <c r="A10" s="5">
        <v>18</v>
      </c>
      <c r="B10" s="5"/>
      <c r="C10" s="5"/>
      <c r="D10" s="5"/>
      <c r="E10" s="7">
        <v>30</v>
      </c>
      <c r="F10" s="5"/>
      <c r="G10" s="5"/>
      <c r="H10" s="5"/>
      <c r="I10" s="5"/>
      <c r="J10" s="6"/>
      <c r="K10" s="5"/>
      <c r="L10" s="5"/>
      <c r="M10" s="8"/>
    </row>
    <row r="11" spans="1:13" x14ac:dyDescent="0.35">
      <c r="A11" s="5">
        <v>21</v>
      </c>
      <c r="B11" s="5"/>
      <c r="C11" s="5"/>
      <c r="D11" s="5"/>
      <c r="E11" s="5">
        <v>22</v>
      </c>
      <c r="F11" s="5"/>
      <c r="G11" s="5"/>
      <c r="H11" s="5"/>
      <c r="I11" s="5"/>
      <c r="J11" s="5"/>
      <c r="K11" s="6"/>
      <c r="L11" s="5"/>
      <c r="M11" s="8"/>
    </row>
    <row r="12" spans="1:13" x14ac:dyDescent="0.35">
      <c r="A12" s="5">
        <v>28</v>
      </c>
      <c r="B12" s="5"/>
      <c r="C12" s="5"/>
      <c r="D12" s="5"/>
      <c r="E12" s="5">
        <v>12</v>
      </c>
      <c r="F12" s="5"/>
      <c r="G12" s="5"/>
      <c r="H12" s="5"/>
      <c r="I12" s="5"/>
      <c r="J12" s="5"/>
      <c r="K12" s="5"/>
      <c r="L12" s="5"/>
      <c r="M12" s="8"/>
    </row>
    <row r="13" spans="1:13" x14ac:dyDescent="0.35">
      <c r="A13" s="5">
        <v>50</v>
      </c>
      <c r="B13" s="5">
        <v>30</v>
      </c>
      <c r="C13" s="7">
        <v>15</v>
      </c>
      <c r="D13" s="5">
        <v>9</v>
      </c>
      <c r="E13" s="5">
        <v>4</v>
      </c>
      <c r="F13" s="5"/>
      <c r="G13" s="5"/>
      <c r="H13" s="5"/>
      <c r="I13" s="5"/>
      <c r="J13" s="5"/>
      <c r="K13" s="5"/>
      <c r="L13" s="5"/>
      <c r="M13" s="8"/>
    </row>
    <row r="14" spans="1:13" x14ac:dyDescent="0.35">
      <c r="A14" s="5">
        <v>144</v>
      </c>
      <c r="B14" s="5">
        <v>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8"/>
    </row>
    <row r="15" spans="1:13" x14ac:dyDescent="0.35">
      <c r="A15" s="5">
        <v>430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8"/>
    </row>
  </sheetData>
  <phoneticPr fontId="29"/>
  <pageMargins left="0.75" right="0.75" top="1" bottom="1" header="0.51111111111111096" footer="0.511111111111110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計算</vt:lpstr>
      <vt:lpstr>長岡係数</vt:lpstr>
      <vt:lpstr>Sheet1</vt:lpstr>
      <vt:lpstr>Sheet2</vt:lpstr>
      <vt:lpstr>T表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tiara</dc:creator>
  <cp:lastModifiedBy>user</cp:lastModifiedBy>
  <dcterms:created xsi:type="dcterms:W3CDTF">2015-02-02T12:32:00Z</dcterms:created>
  <dcterms:modified xsi:type="dcterms:W3CDTF">2023-11-02T00:02:32Z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1041-9.1.0.4746</vt:lpwstr>
  </property>
</Properties>
</file>